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1BEB0EF1-620A-48FA-99E1-76EA5EFB5E8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<sst xmlns="http://schemas.openxmlformats.org/spreadsheetml/2006/main" count="22602" uniqueCount="15898">
  <si>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</si>
  <si>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</si>
  <si>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</si>
  <si>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</si>
  <si>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</si>
  <si>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</si>
  <si>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</si>
  <si>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</si>
  <si>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</si>
  <si>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</si>
  <si>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</si>
  <si>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</si>
  <si>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</si>
  <si>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</si>
  <si>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</si>
  <si>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</si>
  <si>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</si>
  <si>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</si>
  <si>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</si>
  <si>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</si>
  <si>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</si>
  <si>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</si>
  <si>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</si>
  <si>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</si>
  <si>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</si>
  <si>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</si>
  <si>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</si>
  <si>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</si>
  <si>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</si>
  <si>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</si>
  <si>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</si>
  <si>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</si>
  <si>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</si>
  <si>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</si>
  <si>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</si>
  <si>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</si>
  <si>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</si>
  <si>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</si>
  <si>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</si>
  <si>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</si>
  <si>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</si>
  <si>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</si>
  <si>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</si>
  <si>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</si>
  <si>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</si>
  <si>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</si>
  <si>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</si>
  <si>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</si>
  <si>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</si>
  <si>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</si>
  <si>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</si>
  <si>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</si>
  <si>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</si>
  <si>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</si>
  <si>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</si>
  <si>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</si>
  <si>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</si>
  <si>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</si>
  <si>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</si>
  <si>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</si>
  <si>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</si>
  <si>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</si>
  <si>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</si>
  <si>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</si>
  <si>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</si>
  <si>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</si>
  <si>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</si>
  <si>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</si>
  <si>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</si>
  <si>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</si>
  <si>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</si>
  <si>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</si>
  <si>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</si>
  <si>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</si>
  <si>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</si>
  <si>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</si>
  <si>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</si>
  <si>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</si>
  <si>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</si>
  <si>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</si>
  <si>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</si>
  <si>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</si>
  <si>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</si>
  <si>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</si>
  <si>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</si>
  <si>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</si>
  <si>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</si>
  <si>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</si>
  <si>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</si>
  <si>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</si>
  <si>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</si>
  <si>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</si>
  <si>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</si>
  <si>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</si>
  <si>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</si>
  <si>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</si>
  <si>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</si>
  <si>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</si>
  <si>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</si>
  <si>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</si>
  <si>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</si>
  <si>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</si>
  <si>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</si>
  <si>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</si>
  <si>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</si>
  <si>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</si>
  <si>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</si>
  <si>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</si>
  <si>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</si>
  <si>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</si>
  <si>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</si>
  <si>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</si>
  <si>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</si>
  <si>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</si>
  <si>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</si>
  <si>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</si>
  <si>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</si>
  <si>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</si>
  <si>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</si>
  <si>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</si>
  <si>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</si>
  <si>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</si>
  <si>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</si>
  <si>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</si>
  <si>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</si>
  <si>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</si>
  <si>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</si>
  <si>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</si>
  <si>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</si>
  <si>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</si>
  <si>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</si>
  <si>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</si>
  <si>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</si>
  <si>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</si>
  <si>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</si>
  <si>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</si>
  <si>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</si>
  <si>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</si>
  <si>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</si>
  <si>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</si>
  <si>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</si>
  <si>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</si>
  <si>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</si>
  <si>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</si>
  <si>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</si>
  <si>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</si>
  <si>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</si>
  <si>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</si>
  <si>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</si>
  <si>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</si>
  <si>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</si>
  <si>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</si>
  <si>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</si>
  <si>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</si>
  <si>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</si>
  <si>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</si>
  <si>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</si>
  <si>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</si>
  <si>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</si>
  <si>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</si>
  <si>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</si>
  <si>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</si>
  <si>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</si>
  <si>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</si>
  <si>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</si>
  <si>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</si>
  <si>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</si>
  <si>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</si>
  <si>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</si>
  <si>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</si>
  <si>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</si>
  <si>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</si>
  <si>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</si>
  <si>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</si>
  <si>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</si>
  <si>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</si>
  <si>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</si>
  <si>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</si>
  <si>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</si>
  <si>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</si>
  <si>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</si>
  <si>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</si>
  <si>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</si>
  <si>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</si>
  <si>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</si>
  <si>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</si>
  <si>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</si>
  <si>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</si>
  <si>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</si>
  <si>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</si>
  <si>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</si>
  <si>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</si>
  <si>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</si>
  <si>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</si>
  <si>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</si>
  <si>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</si>
  <si>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</si>
  <si>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</si>
  <si>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</si>
  <si>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</si>
  <si>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</si>
  <si>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</si>
  <si>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</si>
  <si>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</si>
  <si>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</si>
  <si>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</si>
  <si>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</si>
  <si>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</si>
  <si>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</si>
  <si>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</si>
  <si>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</si>
  <si>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</si>
  <si>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</si>
  <si>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</si>
  <si>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</si>
  <si>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</si>
  <si>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</si>
  <si>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</si>
  <si>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</si>
  <si>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</si>
  <si>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</si>
  <si>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</si>
  <si>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</si>
  <si>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</si>
  <si>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</si>
  <si>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</si>
  <si>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</si>
  <si>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</si>
  <si>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</si>
  <si>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</si>
  <si>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</si>
  <si>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</si>
  <si>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</si>
  <si>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</si>
  <si>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</si>
  <si>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</si>
  <si>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</si>
  <si>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</si>
  <si>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</si>
  <si>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</si>
  <si>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</si>
  <si>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</si>
  <si>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</si>
  <si>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</si>
  <si>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</si>
  <si>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</si>
  <si>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</si>
  <si>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</si>
  <si>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</si>
  <si>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</si>
  <si>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</si>
  <si>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</si>
  <si>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</si>
  <si>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</si>
  <si>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</si>
  <si>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</si>
  <si>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</si>
  <si>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</si>
  <si>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</si>
  <si>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</si>
  <si>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</si>
  <si>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</si>
  <si>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</si>
  <si>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</si>
  <si>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</si>
  <si>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</si>
  <si>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</si>
  <si>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</si>
  <si>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</si>
  <si>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</si>
  <si>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</si>
  <si>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</si>
  <si>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</si>
  <si>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</si>
  <si>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</si>
  <si>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</si>
  <si>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</si>
  <si>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</si>
  <si>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</si>
  <si>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</si>
  <si>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</si>
  <si>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</si>
  <si>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</si>
  <si>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</si>
  <si>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</si>
  <si>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</si>
  <si>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</si>
  <si>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</si>
  <si>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</si>
  <si>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</si>
  <si>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</si>
  <si>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</si>
  <si>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</si>
  <si>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</si>
  <si>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</si>
  <si>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</si>
  <si>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</si>
  <si>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</si>
  <si>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</si>
  <si>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</si>
  <si>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</si>
  <si>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</si>
  <si>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</si>
  <si>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</si>
  <si>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</si>
  <si>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</si>
  <si>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</si>
  <si>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</si>
  <si>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</si>
  <si>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</si>
  <si>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</si>
  <si>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</si>
  <si>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</si>
  <si>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</si>
  <si>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</si>
  <si>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</si>
  <si>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</si>
  <si>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</si>
  <si>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</si>
  <si>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</si>
  <si>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</si>
  <si>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</si>
  <si>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</si>
  <si>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</si>
  <si>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</si>
  <si>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</si>
  <si>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</si>
  <si>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</si>
  <si>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</si>
  <si>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</si>
  <si>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</si>
  <si>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</si>
  <si>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</si>
  <si>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</si>
  <si>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</si>
  <si>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</si>
  <si>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</si>
  <si>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</si>
  <si>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</si>
  <si>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</si>
  <si>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</si>
  <si>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</si>
  <si>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</si>
  <si>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</si>
  <si>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</si>
  <si>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</si>
  <si>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</si>
  <si>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</si>
  <si>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</si>
  <si>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</si>
  <si>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</si>
  <si>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</si>
  <si>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</si>
  <si>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</si>
  <si>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</si>
  <si>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</si>
  <si>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</si>
  <si>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</si>
  <si>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</si>
  <si>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</si>
  <si>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</si>
  <si>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</si>
  <si>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</si>
  <si>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</si>
  <si>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</si>
  <si>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</si>
  <si>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</si>
  <si>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</si>
  <si>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</si>
  <si>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</si>
  <si>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</si>
  <si>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</si>
  <si>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</si>
  <si>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</si>
  <si>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</si>
  <si>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</si>
  <si>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</si>
  <si>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</si>
  <si>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</si>
  <si>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</si>
  <si>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</si>
  <si>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</si>
  <si>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</si>
  <si>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</si>
  <si>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</si>
  <si>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</si>
  <si>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</si>
  <si>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</si>
  <si>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</si>
  <si>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</si>
  <si>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</si>
  <si>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</si>
  <si>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</si>
  <si>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</si>
  <si>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</si>
  <si>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</si>
  <si>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</si>
  <si>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</si>
  <si>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</si>
  <si>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</si>
  <si>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</si>
  <si>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</si>
  <si>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</si>
  <si>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</si>
  <si>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</si>
  <si>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</si>
  <si>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</si>
  <si>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</si>
  <si>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</si>
  <si>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</si>
  <si>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</si>
  <si>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</si>
  <si>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</si>
  <si>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</si>
  <si>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</si>
  <si>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</si>
  <si>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</si>
  <si>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</si>
  <si>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</si>
  <si>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</si>
  <si>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</si>
  <si>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</si>
  <si>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</si>
  <si>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</si>
  <si>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</si>
  <si>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</si>
  <si>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</si>
  <si>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</si>
  <si>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</si>
  <si>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</si>
  <si>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</si>
  <si>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</si>
  <si>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</si>
  <si>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</si>
  <si>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</si>
  <si>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</si>
  <si>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</si>
  <si>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</si>
  <si>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</si>
  <si>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</si>
  <si>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</si>
  <si>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</si>
  <si>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</si>
  <si>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</si>
  <si>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</si>
  <si>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</si>
  <si>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</si>
  <si>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</si>
  <si>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</si>
  <si>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</si>
  <si>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</si>
  <si>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</si>
  <si>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</si>
  <si>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</si>
  <si>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</si>
  <si>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</si>
  <si>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</si>
  <si>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</si>
  <si>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</si>
  <si>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</si>
  <si>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</si>
  <si>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</si>
  <si>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</si>
  <si>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</si>
  <si>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</si>
  <si>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</si>
  <si>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</si>
  <si>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</si>
  <si>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</si>
  <si>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</si>
  <si>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</si>
  <si>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</si>
  <si>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</si>
  <si>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</si>
  <si>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</si>
  <si>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</si>
  <si>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</si>
  <si>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</si>
  <si>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</si>
  <si>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</si>
  <si>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</si>
  <si>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</si>
  <si>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</si>
  <si>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</si>
  <si>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</si>
  <si>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</si>
  <si>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</si>
  <si>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</si>
  <si>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</si>
  <si>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</si>
  <si>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</si>
  <si>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</si>
  <si>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</si>
  <si>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</si>
  <si>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</si>
  <si>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</si>
  <si>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</si>
  <si>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</si>
  <si>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</si>
  <si>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</si>
  <si>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</si>
  <si>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</si>
  <si>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</si>
  <si>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</si>
  <si>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</si>
  <si>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</si>
  <si>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</si>
  <si>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</si>
  <si>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</si>
  <si>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</si>
  <si>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</si>
  <si>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</si>
  <si>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</si>
  <si>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</si>
  <si>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</si>
  <si>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</si>
  <si>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</si>
  <si>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</si>
  <si>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</si>
  <si>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</si>
  <si>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</si>
  <si>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</si>
  <si>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</si>
  <si>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</si>
  <si>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</si>
  <si>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</si>
  <si>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</si>
  <si>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</si>
  <si>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</si>
  <si>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</si>
  <si>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</si>
  <si>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</si>
  <si>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</si>
  <si>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</si>
  <si>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</si>
  <si>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</si>
  <si>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</si>
  <si>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</si>
  <si>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</si>
  <si>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</si>
  <si>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</si>
  <si>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</si>
  <si>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</si>
  <si>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</si>
  <si>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</si>
  <si>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</si>
  <si>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</si>
  <si>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</si>
  <si>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</si>
  <si>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</si>
  <si>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</si>
  <si>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</si>
  <si>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</si>
  <si>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</si>
  <si>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</si>
  <si>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</si>
  <si>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</si>
  <si>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</si>
  <si>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</si>
  <si>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</si>
  <si>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</si>
  <si>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</si>
  <si>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</si>
  <si>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</si>
  <si>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</si>
  <si>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</si>
  <si>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</si>
  <si>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</si>
  <si>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</si>
  <si>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</si>
  <si>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</si>
  <si>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</si>
  <si>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</si>
  <si>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</si>
  <si>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</si>
  <si>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</si>
  <si>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</si>
  <si>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</si>
  <si>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</si>
  <si>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</si>
  <si>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</si>
  <si>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</si>
  <si>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</si>
  <si>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</si>
  <si>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</si>
  <si>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</si>
  <si>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</si>
  <si>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</si>
  <si>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</si>
  <si>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</si>
  <si>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</si>
  <si>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</si>
  <si>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</si>
  <si>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</si>
  <si>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</si>
  <si>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</si>
  <si>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</si>
  <si>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</si>
  <si>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</si>
  <si>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</si>
  <si>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</si>
  <si>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</si>
  <si>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</si>
  <si>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</si>
  <si>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</si>
  <si>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</si>
  <si>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</si>
  <si>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</si>
  <si>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</si>
  <si>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</si>
  <si>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</si>
  <si>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</si>
  <si>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</si>
  <si>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</si>
  <si>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</si>
  <si>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</si>
  <si>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</si>
  <si>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</si>
  <si>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</si>
  <si>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</si>
  <si>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</si>
  <si>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</si>
  <si>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</si>
  <si>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</si>
  <si>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</si>
  <si>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</si>
  <si>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</si>
  <si>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</si>
  <si>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</si>
  <si>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</si>
  <si>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</si>
  <si>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</si>
  <si>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</si>
  <si>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</si>
  <si>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</si>
  <si>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</si>
  <si>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</si>
  <si>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</si>
  <si>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</si>
  <si>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</si>
  <si>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</si>
  <si>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</si>
  <si>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</si>
  <si>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</si>
  <si>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</si>
  <si>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</si>
  <si>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</si>
  <si>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</si>
  <si>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</si>
  <si>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</si>
  <si>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</si>
  <si>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</si>
  <si>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</si>
  <si>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</si>
  <si>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</si>
  <si>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</si>
  <si>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</si>
  <si>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</si>
  <si>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</si>
  <si>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</si>
  <si>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</si>
  <si>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</si>
  <si>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</si>
  <si>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</si>
  <si>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</si>
  <si>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</si>
  <si>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</si>
  <si>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</si>
  <si>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</si>
  <si>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</si>
  <si>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</si>
  <si>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</si>
  <si>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</si>
  <si>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</si>
  <si>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</si>
  <si>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</si>
  <si>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</si>
  <si>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</si>
  <si>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</si>
  <si>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</si>
  <si>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</si>
  <si>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</si>
  <si>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</si>
  <si>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</si>
  <si>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</si>
  <si>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</si>
  <si>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</si>
  <si>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</si>
  <si>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</si>
  <si>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</si>
  <si>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</si>
  <si>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</si>
  <si>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</si>
  <si>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</si>
  <si>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</si>
  <si>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</si>
  <si>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</si>
  <si>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</si>
  <si>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</si>
  <si>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</si>
  <si>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</si>
  <si>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</si>
  <si>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</si>
  <si>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</si>
  <si>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</si>
  <si>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</si>
  <si>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</si>
  <si>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</si>
  <si>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</si>
  <si>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</si>
  <si>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</si>
  <si>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</si>
  <si>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</si>
  <si>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</si>
  <si>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</si>
  <si>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</si>
  <si>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</si>
  <si>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</si>
  <si>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</si>
  <si>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</si>
  <si>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</si>
  <si>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</si>
  <si>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</si>
  <si>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</si>
  <si>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</si>
  <si>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</si>
  <si>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</si>
  <si>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</si>
  <si>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</si>
  <si>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</si>
  <si>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</si>
  <si>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</si>
  <si>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</si>
  <si>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</si>
  <si>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</si>
  <si>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</si>
  <si>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</si>
  <si>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</si>
  <si>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</si>
  <si>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</si>
  <si>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</si>
  <si>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</si>
  <si>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</si>
  <si>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</si>
  <si>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</si>
  <si>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</si>
  <si>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</si>
  <si>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</si>
  <si>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</si>
  <si>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</si>
  <si>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</si>
  <si>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</si>
  <si>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</si>
  <si>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</si>
  <si>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</si>
  <si>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</si>
  <si>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</si>
  <si>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</si>
  <si>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</si>
  <si>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</si>
  <si>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</si>
  <si>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</si>
  <si>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</si>
  <si>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</si>
  <si>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</si>
  <si>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</si>
  <si>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</si>
  <si>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</si>
  <si>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</si>
  <si>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</si>
  <si>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</si>
  <si>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</si>
  <si>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</si>
  <si>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</si>
  <si>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</si>
  <si>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</si>
  <si>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</si>
  <si>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</si>
  <si>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</si>
  <si>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</si>
  <si>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</si>
  <si>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</si>
  <si>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</si>
  <si>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</si>
  <si>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</si>
  <si>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</si>
  <si>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</si>
  <si>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</si>
  <si>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</si>
  <si>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</si>
  <si>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</si>
  <si>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</si>
  <si>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</si>
  <si>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</si>
  <si>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</si>
  <si>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</si>
  <si>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</si>
  <si>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</si>
  <si>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</si>
  <si>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</si>
  <si>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</si>
  <si>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</si>
  <si>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</si>
  <si>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</si>
  <si>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</si>
  <si>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</si>
  <si>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</si>
  <si>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</si>
  <si>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</si>
  <si>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</si>
  <si>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</si>
  <si>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</si>
  <si>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</si>
  <si>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</si>
  <si>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</si>
  <si>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</si>
  <si>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</si>
  <si>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</si>
  <si>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</si>
  <si>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</si>
  <si>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</si>
  <si>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</si>
  <si>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</si>
  <si>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</si>
  <si>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</si>
  <si>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</si>
  <si>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</si>
  <si>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</si>
  <si>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</si>
  <si>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</si>
  <si>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</si>
  <si>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</si>
  <si>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</si>
  <si>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</si>
  <si>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</si>
  <si>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</si>
  <si>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</si>
  <si>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</si>
  <si>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</si>
  <si>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</si>
  <si>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</si>
  <si>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</si>
  <si>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</si>
  <si>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</si>
  <si>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</si>
  <si>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</si>
  <si>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</si>
  <si>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</si>
  <si>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</si>
  <si>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</si>
  <si>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</si>
  <si>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</si>
  <si>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</si>
  <si>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</si>
  <si>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</si>
  <si>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</si>
  <si>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</si>
  <si>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</si>
  <si>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</si>
  <si>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</si>
  <si>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</si>
  <si>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</si>
  <si>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</si>
  <si>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</si>
  <si>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</si>
  <si>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</si>
  <si>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</si>
  <si>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</si>
  <si>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</si>
  <si>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</si>
  <si>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</si>
  <si>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</si>
  <si>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</si>
  <si>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</si>
  <si>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</si>
  <si>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</si>
  <si>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</si>
  <si>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</si>
  <si>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</si>
  <si>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</si>
  <si>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</si>
  <si>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</si>
  <si>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</si>
  <si>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</si>
  <si>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</si>
  <si>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</si>
  <si>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</si>
  <si>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</si>
  <si>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</si>
  <si>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</si>
  <si>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</si>
  <si>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</si>
  <si>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</si>
  <si>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</si>
  <si>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</si>
  <si>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</si>
  <si>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</si>
  <si>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</si>
  <si>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</si>
  <si>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</si>
  <si>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</si>
  <si>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</si>
  <si>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</si>
  <si>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</si>
  <si>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</si>
  <si>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</si>
  <si>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</si>
  <si>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</si>
  <si>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</si>
  <si>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</si>
  <si>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</si>
  <si>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</si>
  <si>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</si>
  <si>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</si>
  <si>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</si>
  <si>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</si>
  <si>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</si>
  <si>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</si>
  <si>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</si>
  <si>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</si>
  <si>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</si>
  <si>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</si>
  <si>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</si>
  <si>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</si>
  <si>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</si>
  <si>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</si>
  <si>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</si>
  <si>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</si>
  <si>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</si>
  <si>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</si>
  <si>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</si>
  <si>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</si>
  <si>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</si>
  <si>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</si>
  <si>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</si>
  <si>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</si>
  <si>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</si>
  <si>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</si>
  <si>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</si>
  <si>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</si>
  <si>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</si>
  <si>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</si>
  <si>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</si>
  <si>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</si>
  <si>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</si>
  <si>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</si>
  <si>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</si>
  <si>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</si>
  <si>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</si>
  <si>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</si>
  <si>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</si>
  <si>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</si>
  <si>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</si>
  <si>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</si>
  <si>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</si>
  <si>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</si>
  <si>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</si>
  <si>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</si>
  <si>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</si>
  <si>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</si>
  <si>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</si>
  <si>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</si>
  <si>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</si>
  <si>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</si>
  <si>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</si>
  <si>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</si>
  <si>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</si>
  <si>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</si>
  <si>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</si>
  <si>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</si>
  <si>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</si>
  <si>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</si>
  <si>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</si>
  <si>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</si>
  <si>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</si>
  <si>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</si>
  <si>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</si>
  <si>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</si>
  <si>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</si>
  <si>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</si>
  <si>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</si>
  <si>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</si>
  <si>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</si>
  <si>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</si>
  <si>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</si>
  <si>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</si>
  <si>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</si>
  <si>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</si>
  <si>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</si>
  <si>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</si>
  <si>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</si>
  <si>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</si>
  <si>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</si>
  <si>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</si>
  <si>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</si>
  <si>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</si>
  <si>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</si>
  <si>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</si>
  <si>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</si>
  <si>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</si>
  <si>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</si>
  <si>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</si>
  <si>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</si>
  <si>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</si>
  <si>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</si>
  <si>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</si>
  <si>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</si>
  <si>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</si>
  <si>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</si>
  <si>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</si>
  <si>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</si>
  <si>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</si>
  <si>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</si>
  <si>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</si>
  <si>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</si>
  <si>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</si>
  <si>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</si>
  <si>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</si>
  <si>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</si>
  <si>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</si>
  <si>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</si>
  <si>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</si>
  <si>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</si>
  <si>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</si>
  <si>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</si>
  <si>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</si>
  <si>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</si>
  <si>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</si>
  <si>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</si>
  <si>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</si>
  <si>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</si>
  <si>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</si>
  <si>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</si>
  <si>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</si>
  <si>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</si>
  <si>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</si>
  <si>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</si>
  <si>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</si>
  <si>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</si>
  <si>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</si>
  <si>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</si>
  <si>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</si>
  <si>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</si>
  <si>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</si>
  <si>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</si>
  <si>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</si>
  <si>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</si>
  <si>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</si>
  <si>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</si>
  <si>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</si>
  <si>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</si>
  <si>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</si>
  <si>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</si>
  <si>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</si>
  <si>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</si>
  <si>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</si>
  <si>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</si>
  <si>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</si>
  <si>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</si>
  <si>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</si>
  <si>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</si>
  <si>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</si>
  <si>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</si>
  <si>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</si>
  <si>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</si>
  <si>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</si>
  <si>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</si>
  <si>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</si>
  <si>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</si>
  <si>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</si>
  <si>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</si>
  <si>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</si>
  <si>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</si>
  <si>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</si>
  <si>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</si>
  <si>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</si>
  <si>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</si>
  <si>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</si>
  <si>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</si>
  <si>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</si>
  <si>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</si>
  <si>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</si>
  <si>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</si>
  <si>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</si>
  <si>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</si>
  <si>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</si>
  <si>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</si>
  <si>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</si>
  <si>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</si>
  <si>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</si>
  <si>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</si>
  <si>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</si>
  <si>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</si>
  <si>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</si>
  <si>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</si>
  <si>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</si>
  <si>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</si>
  <si>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</si>
  <si>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</si>
  <si>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</si>
  <si>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</si>
  <si>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</si>
  <si>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</si>
  <si>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</si>
  <si>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</si>
  <si>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</si>
  <si>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</si>
  <si>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</si>
  <si>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</si>
  <si>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</si>
  <si>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</si>
  <si>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</si>
  <si>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</si>
  <si>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</si>
  <si>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</si>
  <si>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</si>
  <si>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</si>
  <si>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</si>
  <si>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</si>
  <si>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</si>
  <si>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</si>
  <si>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</si>
  <si>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</si>
  <si>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</si>
  <si>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</si>
  <si>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</si>
  <si>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</si>
  <si>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</si>
  <si>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</si>
  <si>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</si>
  <si>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</si>
  <si>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</si>
  <si>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</si>
  <si>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</si>
  <si>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</si>
  <si>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</si>
  <si>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</si>
  <si>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</si>
  <si>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</si>
  <si>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</si>
  <si>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</si>
  <si>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</si>
  <si>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</si>
  <si>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</si>
  <si>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</si>
  <si>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</si>
  <si>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</si>
  <si>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</si>
  <si>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</si>
  <si>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</si>
  <si>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</si>
  <si>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</si>
  <si>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</si>
  <si>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</si>
  <si>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</si>
  <si>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</si>
  <si>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</si>
  <si>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</si>
  <si>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</si>
  <si>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</si>
  <si>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</si>
  <si>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</si>
  <si>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</si>
  <si>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</si>
  <si>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</si>
  <si>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</si>
  <si>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</si>
  <si>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</si>
  <si>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</si>
  <si>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</si>
  <si>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</si>
  <si>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</si>
  <si>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</si>
  <si>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</si>
  <si>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</si>
  <si>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</si>
  <si>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</si>
  <si>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</si>
  <si>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</si>
  <si>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</si>
  <si>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</si>
  <si>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</si>
  <si>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</si>
  <si>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</si>
  <si>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</si>
  <si>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</si>
  <si>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</si>
  <si>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</si>
  <si>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</si>
  <si>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</si>
  <si>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</si>
  <si>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</si>
  <si>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</si>
  <si>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</si>
  <si>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</si>
  <si>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</si>
  <si>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</si>
  <si>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</si>
  <si>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</si>
  <si>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</si>
  <si>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</si>
  <si>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</si>
  <si>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</si>
  <si>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</si>
  <si>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</si>
  <si>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</si>
  <si>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</si>
  <si>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</si>
  <si>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</si>
  <si>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</si>
  <si>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</si>
  <si>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</si>
  <si>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</si>
  <si>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</si>
  <si>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</si>
  <si>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</si>
  <si>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</si>
  <si>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</si>
  <si>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</si>
  <si>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</si>
  <si>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</si>
  <si>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</si>
  <si>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</si>
  <si>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</si>
  <si>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</si>
  <si>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</si>
  <si>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</si>
  <si>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</si>
  <si>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</si>
  <si>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</si>
  <si>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</si>
  <si>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</si>
  <si>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</si>
  <si>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</si>
  <si>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</si>
  <si>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</si>
  <si>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</si>
  <si>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</si>
  <si>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</si>
  <si>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</si>
  <si>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</si>
  <si>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</si>
  <si>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</si>
  <si>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</si>
  <si>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</si>
  <si>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</si>
  <si>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</si>
  <si>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</si>
  <si>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</si>
  <si>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</si>
  <si>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</si>
  <si>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</si>
  <si>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</si>
  <si>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</si>
  <si>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</si>
  <si>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</si>
  <si>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</si>
  <si>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</si>
  <si>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</si>
  <si>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</si>
  <si>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</si>
  <si>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</si>
  <si>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</si>
  <si>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</si>
  <si>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</si>
  <si>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</si>
  <si>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</si>
  <si>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</si>
  <si>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</si>
  <si>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</si>
  <si>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</si>
  <si>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</si>
  <si>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</si>
  <si>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</si>
  <si>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</si>
  <si>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</si>
  <si>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</si>
  <si>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</si>
  <si>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</si>
  <si>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</si>
  <si>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</si>
  <si>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</si>
  <si>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</si>
  <si>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</si>
  <si>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</si>
  <si>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</si>
  <si>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</si>
  <si>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</si>
  <si>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</si>
  <si>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</si>
  <si>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</si>
  <si>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</si>
  <si>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</si>
  <si>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</si>
  <si>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</si>
  <si>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</si>
  <si>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</si>
  <si>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</si>
  <si>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</si>
  <si>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</si>
  <si>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</si>
  <si>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</si>
  <si>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</si>
  <si>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</si>
  <si>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</si>
  <si>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</si>
  <si>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</si>
  <si>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</si>
  <si>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</si>
  <si>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</si>
  <si>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</si>
  <si>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</si>
  <si>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</si>
  <si>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</si>
  <si>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</si>
  <si>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</si>
  <si>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</si>
  <si>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</si>
  <si>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</si>
  <si>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</si>
  <si>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</si>
  <si>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</si>
  <si>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</si>
  <si>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</si>
  <si>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</si>
  <si>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</si>
  <si>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</si>
  <si>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</si>
  <si>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</si>
  <si>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</si>
  <si>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</si>
  <si>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</si>
  <si>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</si>
  <si>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</si>
  <si>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</si>
  <si>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</si>
  <si>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</si>
  <si>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</si>
  <si>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</si>
  <si>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</si>
  <si>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</si>
  <si>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</si>
  <si>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</si>
  <si>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</si>
  <si>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</si>
  <si>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</si>
  <si>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</si>
  <si>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</si>
  <si>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</si>
  <si>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</si>
  <si>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</si>
  <si>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</si>
  <si>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</si>
  <si>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</si>
  <si>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</si>
  <si>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</si>
  <si>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</si>
  <si>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</si>
  <si>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</si>
  <si>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</si>
  <si>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</si>
  <si>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</si>
  <si>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</si>
  <si>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</si>
  <si>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</si>
  <si>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</si>
  <si>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</si>
  <si>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</si>
  <si>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</si>
  <si>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</si>
  <si>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</si>
  <si>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</si>
  <si>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</si>
  <si>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</si>
  <si>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</si>
  <si>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</si>
  <si>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</si>
  <si>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</si>
  <si>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</si>
  <si>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</si>
  <si>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</si>
  <si>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</si>
  <si>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</si>
  <si>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</si>
  <si>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</si>
  <si>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</si>
  <si>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</si>
  <si>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</si>
  <si>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</si>
  <si>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</si>
  <si>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</si>
  <si>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</si>
  <si>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</si>
  <si>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</si>
  <si>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</si>
  <si>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</si>
  <si>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</si>
  <si>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</si>
  <si>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</si>
  <si>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</si>
  <si>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</si>
  <si>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</si>
  <si>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</si>
  <si>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</si>
  <si>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</si>
  <si>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</si>
  <si>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</si>
  <si>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</si>
  <si>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</si>
  <si>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</si>
  <si>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</si>
  <si>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</si>
  <si>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</si>
  <si>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</si>
  <si>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</si>
  <si>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</si>
  <si>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</si>
  <si>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</si>
  <si>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</si>
  <si>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</si>
  <si>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</si>
  <si>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</si>
  <si>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</si>
  <si>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</si>
  <si>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</si>
  <si>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</si>
  <si>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</si>
  <si>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</si>
  <si>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</si>
  <si>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</si>
  <si>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</si>
  <si>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</si>
  <si>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</si>
  <si>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</si>
  <si>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</si>
  <si>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</si>
  <si>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</si>
  <si>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</si>
  <si>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</si>
  <si>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</si>
  <si>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</si>
  <si>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</si>
  <si>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</si>
  <si>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</si>
  <si>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</si>
  <si>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</si>
  <si>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</si>
  <si>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</si>
  <si>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</si>
  <si>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</si>
  <si>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</si>
  <si>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</si>
  <si>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</si>
  <si>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</si>
  <si>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</si>
  <si>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</si>
  <si>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</si>
  <si>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</si>
  <si>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</si>
  <si>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</si>
  <si>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</si>
  <si>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</si>
  <si>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</si>
  <si>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</si>
  <si>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</si>
  <si>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</si>
  <si>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</si>
  <si>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</si>
  <si>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</si>
  <si>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</si>
  <si>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</si>
  <si>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</si>
  <si>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</si>
  <si>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</si>
  <si>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</si>
  <si>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</si>
  <si>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</si>
  <si>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</si>
  <si>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</si>
  <si>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</si>
  <si>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</si>
  <si>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</si>
  <si>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</si>
  <si>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</si>
  <si>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</si>
  <si>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</si>
  <si>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</si>
  <si>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</si>
  <si>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</si>
  <si>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</si>
  <si>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</si>
  <si>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</si>
  <si>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</si>
  <si>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</si>
  <si>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</si>
  <si>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</si>
  <si>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</si>
  <si>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</si>
  <si>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</si>
  <si>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</si>
  <si>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</si>
  <si>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</si>
  <si>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</si>
  <si>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</si>
  <si>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</si>
  <si>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</si>
  <si>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</si>
  <si>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</si>
  <si>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</si>
  <si>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</si>
  <si>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</si>
  <si>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</si>
  <si>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</si>
  <si>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</si>
  <si>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</si>
  <si>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</si>
  <si>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</si>
  <si>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</si>
  <si>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</si>
  <si>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</si>
  <si>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</si>
  <si>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</si>
  <si>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</si>
  <si>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</si>
  <si>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</si>
  <si>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</si>
  <si>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</si>
  <si>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</si>
  <si>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</si>
  <si>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</si>
  <si>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</si>
  <si>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</si>
  <si>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</si>
  <si>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</si>
  <si>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</si>
  <si>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</si>
  <si>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</si>
  <si>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</si>
  <si>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</si>
  <si>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</si>
  <si>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</si>
  <si>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</si>
  <si>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</si>
  <si>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</si>
  <si>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</si>
  <si>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</si>
  <si>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</si>
  <si>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</si>
  <si>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</si>
  <si>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</si>
  <si>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</si>
  <si>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</si>
  <si>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</si>
  <si>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</si>
  <si>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</si>
  <si>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</si>
  <si>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</si>
  <si>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</si>
  <si>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</si>
  <si>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</si>
  <si>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</si>
  <si>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</si>
  <si>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</si>
  <si>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</si>
  <si>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</si>
  <si>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</si>
  <si>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</si>
  <si>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</si>
  <si>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</si>
  <si>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</si>
  <si>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</si>
  <si>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</si>
  <si>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</si>
  <si>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</si>
  <si>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</si>
  <si>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</si>
  <si>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</si>
  <si>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</si>
  <si>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</si>
  <si>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</si>
  <si>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</si>
  <si>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</si>
  <si>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</si>
  <si>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</si>
  <si>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</si>
  <si>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</si>
  <si>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</si>
  <si>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</si>
  <si>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</si>
  <si>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</si>
  <si>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</si>
  <si>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</si>
  <si>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</si>
  <si>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</si>
  <si>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</si>
  <si>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</si>
  <si>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</si>
  <si>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</si>
  <si>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</si>
  <si>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</si>
  <si>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</si>
  <si>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</si>
  <si>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</si>
  <si>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</si>
  <si>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</si>
  <si>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</si>
  <si>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</si>
  <si>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</si>
  <si>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</si>
  <si>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</si>
  <si>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</si>
  <si>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</si>
  <si>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</si>
  <si>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</si>
  <si>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</si>
  <si>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</si>
  <si>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</si>
  <si>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</si>
  <si>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</si>
  <si>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</si>
  <si>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</si>
  <si>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</si>
  <si>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</si>
  <si>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</si>
  <si>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</si>
  <si>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</si>
  <si>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</si>
  <si>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</si>
  <si>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</si>
  <si>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</si>
  <si>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</si>
  <si>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</si>
  <si>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</si>
  <si>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</si>
  <si>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</si>
  <si>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</si>
  <si>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</si>
  <si>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</si>
  <si>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</si>
  <si>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</si>
  <si>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</si>
  <si>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</si>
  <si>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</si>
  <si>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</si>
  <si>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</si>
  <si>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</si>
  <si>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</si>
  <si>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</si>
  <si>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</si>
  <si>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</si>
  <si>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</si>
  <si>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</si>
  <si>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</si>
  <si>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</si>
  <si>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</si>
  <si>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</si>
  <si>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</si>
  <si>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</si>
  <si>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</si>
  <si>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</si>
  <si>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</si>
  <si>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</si>
  <si>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</si>
  <si>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</si>
  <si>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</si>
  <si>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</si>
  <si>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</si>
  <si>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</si>
  <si>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</si>
  <si>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</si>
  <si>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</si>
  <si>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</si>
  <si>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</si>
  <si>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</si>
  <si>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</si>
  <si>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</si>
  <si>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</si>
  <si>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</si>
  <si>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</si>
  <si>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</si>
  <si>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</si>
  <si>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</si>
  <si>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</si>
  <si>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</si>
  <si>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</si>
  <si>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</si>
  <si>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</si>
  <si>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</si>
  <si>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</si>
  <si>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</si>
  <si>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</si>
  <si>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</si>
  <si>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</si>
  <si>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</si>
  <si>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</si>
  <si>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</si>
  <si>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</si>
  <si>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</si>
  <si>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</si>
  <si>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</si>
  <si>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</si>
  <si>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</si>
  <si>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</si>
  <si>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</si>
  <si>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</si>
  <si>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</si>
  <si>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</si>
  <si>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</si>
  <si>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</si>
  <si>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</si>
  <si>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</si>
  <si>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</si>
  <si>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</si>
  <si>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</si>
  <si>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</si>
  <si>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</si>
  <si>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</si>
  <si>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</si>
  <si>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</si>
  <si>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</si>
  <si>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</si>
  <si>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</si>
  <si>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</si>
  <si>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</si>
  <si>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</si>
  <si>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</si>
  <si>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</si>
  <si>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</si>
  <si>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</si>
  <si>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</si>
  <si>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</si>
  <si>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</si>
  <si>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</si>
  <si>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</si>
  <si>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</si>
  <si>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</si>
  <si>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</si>
  <si>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</si>
  <si>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</si>
  <si>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</si>
  <si>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</si>
  <si>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</si>
  <si>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</si>
  <si>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</si>
  <si>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</si>
  <si>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</si>
  <si>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</si>
  <si>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</si>
  <si>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</si>
  <si>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</si>
  <si>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</si>
  <si>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</si>
  <si>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</si>
  <si>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</si>
  <si>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</si>
  <si>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</si>
  <si>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</si>
  <si>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</si>
  <si>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</si>
  <si>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</si>
  <si>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</si>
  <si>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</si>
  <si>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</si>
  <si>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</si>
  <si>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</si>
  <si>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</si>
  <si>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</si>
  <si>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</si>
  <si>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</si>
  <si>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</si>
  <si>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</si>
  <si>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</si>
  <si>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</si>
  <si>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</si>
  <si>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</si>
  <si>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</si>
  <si>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</si>
  <si>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</si>
  <si>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</si>
  <si>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</si>
  <si>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</si>
  <si>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</si>
  <si>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</si>
  <si>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</si>
  <si>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</si>
  <si>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</si>
  <si>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</si>
  <si>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</si>
  <si>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</si>
  <si>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</si>
  <si>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</si>
  <si>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</si>
  <si>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</si>
  <si>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</si>
  <si>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</si>
  <si>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</si>
  <si>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</si>
  <si>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</si>
  <si>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</si>
  <si>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</si>
  <si>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</si>
  <si>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</si>
  <si>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</si>
  <si>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</si>
  <si>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</si>
  <si>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</si>
  <si>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</si>
  <si>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</si>
  <si>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</si>
  <si>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</si>
  <si>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</si>
  <si>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</si>
  <si>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</si>
  <si>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</si>
  <si>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</si>
  <si>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</si>
  <si>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</si>
  <si>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</si>
  <si>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</si>
  <si>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</si>
  <si>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</si>
  <si>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</si>
  <si>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</si>
  <si>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</si>
  <si>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</si>
  <si>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</si>
  <si>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</si>
  <si>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</si>
  <si>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</si>
  <si>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</si>
  <si>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</si>
  <si>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</si>
  <si>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</si>
  <si>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</si>
  <si>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</si>
  <si>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</si>
  <si>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</si>
  <si>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</si>
  <si>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</si>
  <si>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</si>
  <si>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</si>
  <si>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</si>
  <si>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</si>
  <si>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</si>
  <si>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</si>
  <si>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</si>
  <si>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</si>
  <si>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</si>
  <si>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</si>
  <si>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</si>
  <si>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</si>
  <si>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</si>
  <si>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</si>
  <si>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</si>
  <si>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</si>
  <si>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</si>
  <si>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</si>
  <si>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</si>
  <si>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</si>
  <si>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</si>
  <si>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</si>
  <si>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</si>
  <si>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</si>
  <si>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</si>
  <si>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</si>
  <si>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</si>
  <si>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</si>
  <si>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</si>
  <si>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</si>
  <si>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</si>
  <si>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</si>
  <si>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</si>
  <si>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</si>
  <si>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</si>
  <si>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</si>
  <si>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</si>
  <si>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</si>
  <si>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</si>
  <si>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</si>
  <si>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</si>
  <si>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</si>
  <si>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</si>
  <si>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</si>
  <si>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</si>
  <si>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</si>
  <si>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</si>
  <si>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</si>
  <si>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</si>
  <si>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</si>
  <si>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</si>
  <si>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</si>
  <si>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</si>
  <si>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</si>
  <si>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</si>
  <si>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</si>
  <si>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</si>
  <si>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</si>
  <si>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</si>
  <si>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</si>
  <si>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</si>
  <si>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</si>
  <si>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</si>
  <si>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</si>
  <si>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</si>
  <si>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</si>
  <si>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</si>
  <si>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</si>
  <si>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</si>
  <si>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</si>
  <si>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</si>
  <si>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</si>
  <si>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</si>
  <si>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</si>
  <si>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</si>
  <si>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</si>
  <si>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</si>
  <si>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</si>
  <si>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</si>
  <si>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</si>
  <si>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</si>
  <si>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</si>
  <si>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</si>
  <si>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</si>
  <si>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</si>
  <si>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</si>
  <si>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</si>
  <si>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</si>
  <si>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</si>
  <si>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</si>
  <si>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</si>
  <si>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</si>
  <si>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</si>
  <si>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</si>
  <si>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</si>
  <si>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</si>
  <si>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</si>
  <si>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</si>
  <si>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</si>
  <si>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</si>
  <si>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</si>
  <si>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</si>
  <si>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</si>
  <si>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</si>
  <si>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</si>
  <si>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</si>
  <si>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</si>
  <si>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</si>
  <si>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</si>
  <si>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</si>
  <si>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</si>
  <si>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</si>
  <si>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</si>
  <si>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</si>
  <si>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</si>
  <si>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</si>
  <si>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</si>
  <si>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</si>
  <si>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</si>
  <si>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</si>
  <si>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</si>
  <si>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</si>
  <si>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</si>
  <si>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</si>
  <si>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</si>
  <si>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</si>
  <si>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</si>
  <si>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</si>
  <si>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</si>
  <si>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</si>
  <si>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</si>
  <si>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</si>
  <si>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</si>
  <si>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</si>
  <si>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</si>
  <si>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</si>
  <si>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</si>
  <si>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</si>
  <si>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</si>
  <si>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</si>
  <si>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</si>
  <si>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</si>
  <si>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</si>
  <si>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</si>
  <si>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</si>
  <si>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</si>
  <si>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</si>
  <si>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</si>
  <si>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</si>
  <si>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</si>
  <si>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</si>
  <si>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</si>
  <si>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</si>
  <si>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</si>
  <si>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</si>
  <si>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</si>
  <si>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</si>
  <si>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</si>
  <si>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</si>
  <si>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</si>
  <si>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</si>
  <si>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</si>
  <si>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</si>
  <si>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</si>
  <si>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</si>
  <si>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</si>
  <si>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</si>
  <si>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</si>
  <si>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</si>
  <si>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</si>
  <si>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</si>
  <si>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</si>
  <si>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</si>
  <si>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</si>
  <si>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</si>
  <si>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</si>
  <si>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</si>
  <si>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</si>
  <si>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</si>
  <si>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</si>
  <si>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</si>
  <si>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</si>
  <si>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</si>
  <si>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</si>
  <si>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</si>
  <si>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</si>
  <si>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</si>
  <si>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</si>
  <si>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</si>
  <si>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</si>
  <si>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</si>
  <si>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</si>
  <si>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</si>
  <si>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</si>
  <si>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</si>
  <si>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</si>
  <si>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</si>
  <si>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</si>
  <si>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</si>
  <si>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</si>
  <si>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</si>
  <si>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</si>
  <si>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</si>
  <si>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</si>
  <si>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</si>
  <si>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</si>
  <si>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</si>
  <si>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</si>
  <si>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</si>
  <si>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</si>
  <si>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</si>
  <si>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</si>
  <si>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</si>
  <si>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</si>
  <si>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</si>
  <si>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</si>
  <si>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</si>
  <si>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</si>
  <si>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</si>
  <si>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</si>
  <si>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</si>
  <si>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</si>
  <si>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</si>
  <si>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</si>
  <si>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</si>
  <si>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</si>
  <si>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</si>
  <si>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</si>
  <si>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</si>
  <si>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</si>
  <si>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</si>
  <si>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</si>
  <si>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</si>
  <si>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</si>
  <si>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</si>
  <si>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</si>
  <si>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</si>
  <si>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</si>
  <si>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</si>
  <si>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</si>
  <si>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</si>
  <si>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</si>
  <si>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</si>
  <si>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</si>
  <si>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</si>
  <si>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</si>
  <si>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</si>
  <si>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</si>
  <si>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</si>
  <si>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</si>
  <si>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</si>
  <si>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</si>
  <si>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</si>
  <si>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</si>
  <si>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</si>
  <si>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</si>
  <si>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</si>
  <si>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</si>
  <si>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</si>
  <si>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</si>
  <si>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</si>
  <si>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</si>
  <si>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</si>
  <si>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</si>
  <si>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</si>
  <si>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</si>
  <si>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</si>
  <si>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</si>
  <si>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</si>
  <si>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</si>
  <si>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</si>
  <si>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</si>
  <si>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</si>
  <si>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</si>
  <si>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</si>
  <si>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</si>
  <si>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</si>
  <si>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</si>
  <si>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</si>
  <si>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</si>
  <si>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</si>
  <si>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</si>
  <si>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</si>
  <si>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</si>
  <si>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</si>
  <si>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</si>
  <si>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</si>
  <si>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</si>
  <si>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</si>
  <si>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</si>
  <si>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</si>
  <si>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</si>
  <si>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</si>
  <si>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</si>
  <si>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</si>
  <si>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</si>
  <si>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</si>
  <si>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</si>
  <si>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</si>
  <si>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</si>
  <si>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</si>
  <si>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</si>
  <si>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</si>
  <si>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</si>
  <si>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</si>
  <si>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</si>
  <si>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</si>
  <si>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</si>
  <si>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</si>
  <si>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</si>
  <si>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</si>
  <si>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</si>
  <si>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</si>
  <si>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</si>
  <si>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</si>
  <si>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</si>
  <si>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</si>
  <si>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</si>
  <si>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</si>
  <si>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</si>
  <si>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</si>
  <si>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</si>
  <si>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</si>
  <si>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</si>
  <si>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</si>
  <si>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</si>
  <si>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</si>
  <si>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</si>
  <si>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</si>
  <si>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</si>
  <si>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</si>
  <si>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</si>
  <si>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</si>
  <si>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</si>
  <si>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</si>
  <si>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</si>
  <si>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</si>
  <si>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</si>
  <si>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</si>
  <si>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</si>
  <si>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</si>
  <si>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</si>
  <si>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</si>
  <si>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</si>
  <si>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</si>
  <si>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</si>
  <si>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</si>
  <si>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</si>
  <si>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</si>
  <si>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</si>
  <si>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</si>
  <si>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</si>
  <si>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</si>
  <si>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</si>
  <si>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</si>
  <si>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</si>
  <si>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</si>
  <si>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</si>
  <si>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</si>
  <si>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</si>
  <si>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</si>
  <si>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</si>
  <si>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</si>
  <si>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</si>
  <si>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</si>
  <si>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</si>
  <si>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</si>
  <si>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</si>
  <si>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</si>
  <si>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</si>
  <si>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</si>
  <si>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</si>
  <si>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</si>
  <si>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</si>
  <si>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</si>
  <si>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</si>
  <si>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</si>
  <si>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</si>
  <si>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</si>
  <si>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</si>
  <si>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</si>
  <si>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</si>
  <si>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</si>
  <si>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</si>
  <si>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</si>
  <si>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</si>
  <si>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</si>
  <si>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</si>
  <si>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</si>
  <si>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</si>
  <si>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</si>
  <si>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</si>
  <si>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</si>
  <si>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</si>
  <si>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</si>
  <si>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</si>
  <si>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</si>
  <si>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</si>
  <si>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</si>
  <si>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</si>
  <si>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</si>
  <si>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</si>
  <si>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</si>
  <si>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</si>
  <si>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</si>
  <si>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</si>
  <si>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</si>
  <si>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</si>
  <si>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</si>
  <si>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</si>
  <si>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</si>
  <si>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</si>
  <si>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</si>
  <si>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</si>
  <si>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</si>
  <si>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</si>
  <si>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</si>
  <si>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</si>
  <si>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</si>
  <si>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</si>
  <si>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</si>
  <si>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</si>
  <si>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</si>
  <si>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</si>
  <si>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</si>
  <si>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</si>
  <si>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</si>
  <si>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</si>
  <si>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</si>
  <si>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</si>
  <si>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</si>
  <si>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</si>
  <si>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</si>
  <si>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</si>
  <si>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</si>
  <si>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</si>
  <si>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</si>
  <si>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</si>
  <si>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</si>
  <si>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</si>
  <si>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</si>
  <si>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</si>
  <si>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</si>
  <si>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</si>
  <si>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</si>
  <si>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</si>
  <si>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</si>
  <si>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</si>
  <si>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</si>
  <si>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</si>
  <si>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</si>
  <si>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</si>
  <si>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</si>
  <si>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</si>
  <si>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</si>
  <si>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</si>
  <si>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</si>
  <si>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</si>
  <si>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</si>
  <si>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</si>
  <si>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</si>
  <si>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</si>
  <si>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</si>
  <si>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</si>
  <si>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</si>
  <si>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</si>
  <si>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</si>
  <si>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</si>
  <si>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</si>
  <si>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</si>
  <si>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</si>
  <si>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</si>
  <si>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</si>
  <si>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</si>
  <si>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</si>
  <si>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</si>
  <si>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</si>
  <si>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</si>
  <si>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</si>
  <si>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</si>
  <si>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</si>
  <si>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</si>
  <si>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</si>
  <si>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</si>
  <si>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</si>
  <si>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</si>
  <si>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</si>
  <si>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</si>
  <si>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</si>
  <si>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</si>
  <si>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</si>
  <si>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</si>
  <si>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</si>
  <si>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</si>
  <si>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</si>
  <si>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</si>
  <si>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</si>
  <si>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</si>
  <si>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</si>
  <si>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</si>
  <si>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</si>
  <si>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</si>
  <si>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</si>
  <si>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</si>
  <si>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</si>
  <si>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</si>
  <si>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</si>
  <si>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</si>
  <si>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</si>
  <si>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</si>
  <si>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</si>
  <si>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</si>
  <si>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</si>
  <si>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</si>
  <si>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</si>
  <si>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</si>
  <si>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</si>
  <si>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</si>
  <si>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</si>
  <si>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</si>
  <si>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</si>
  <si>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</si>
  <si>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</si>
  <si>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</si>
  <si>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</si>
  <si>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</si>
  <si>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</si>
  <si>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</si>
  <si>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</si>
  <si>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</si>
  <si>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</si>
  <si>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</si>
  <si>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</si>
  <si>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</si>
  <si>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</si>
  <si>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</si>
  <si>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</si>
  <si>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</si>
  <si>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</si>
  <si>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</si>
  <si>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</si>
  <si>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</si>
  <si>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</si>
  <si>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</si>
  <si>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</si>
  <si>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</si>
  <si>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</si>
  <si>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</si>
  <si>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</si>
  <si>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</si>
  <si>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</si>
  <si>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</si>
  <si>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</si>
  <si>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</si>
  <si>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</si>
  <si>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</si>
  <si>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</si>
  <si>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</si>
  <si>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</si>
  <si>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</si>
  <si>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</si>
  <si>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</si>
  <si>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</si>
  <si>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</si>
  <si>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</si>
  <si>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</si>
  <si>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</si>
  <si>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</si>
  <si>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</si>
  <si>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</si>
  <si>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</si>
  <si>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</si>
  <si>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</si>
  <si>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</si>
  <si>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</si>
  <si>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</si>
  <si>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</si>
  <si>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</si>
  <si>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</si>
  <si>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</si>
  <si>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</si>
  <si>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</si>
  <si>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</si>
  <si>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</si>
  <si>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</si>
  <si>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</si>
  <si>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</si>
  <si>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</si>
  <si>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</si>
  <si>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</si>
  <si>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</si>
  <si>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</si>
  <si>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</si>
  <si>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</si>
  <si>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</si>
  <si>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</si>
  <si>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</si>
  <si>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</si>
  <si>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</si>
  <si>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</si>
  <si>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</si>
  <si>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</si>
  <si>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</si>
  <si>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</si>
  <si>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</si>
  <si>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</si>
  <si>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</si>
  <si>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</si>
  <si>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</si>
  <si>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</si>
  <si>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</si>
  <si>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</si>
  <si>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</si>
  <si>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</si>
  <si>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</si>
  <si>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</si>
  <si>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</si>
  <si>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</si>
  <si>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</si>
  <si>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</si>
  <si>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</si>
  <si>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</si>
  <si>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</si>
  <si>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</si>
  <si>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</si>
  <si>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</si>
  <si>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</si>
  <si>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</si>
  <si>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</si>
  <si>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</si>
  <si>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</si>
  <si>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</si>
  <si>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</si>
  <si>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</si>
  <si>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</si>
  <si>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</si>
  <si>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</si>
  <si>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</si>
  <si>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</si>
  <si>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</si>
  <si>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</si>
  <si>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</si>
  <si>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</si>
  <si>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</si>
  <si>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</si>
  <si>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</si>
  <si>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</si>
  <si>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</si>
  <si>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</si>
  <si>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</si>
  <si>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</si>
  <si>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</si>
  <si>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</si>
  <si>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</si>
  <si>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</si>
  <si>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</si>
  <si>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</si>
  <si>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</si>
  <si>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</si>
  <si>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</si>
  <si>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</si>
  <si>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</si>
  <si>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</si>
  <si>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</si>
  <si>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</si>
  <si>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</si>
  <si>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</si>
  <si>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</si>
  <si>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</si>
  <si>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</si>
  <si>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</si>
  <si>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</si>
  <si>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</si>
  <si>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</si>
  <si>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</si>
  <si>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</si>
  <si>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</si>
  <si>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</si>
  <si>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</si>
  <si>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</si>
  <si>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</si>
  <si>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</si>
  <si>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</si>
  <si>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</si>
  <si>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</si>
  <si>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</si>
  <si>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</si>
  <si>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</si>
  <si>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</si>
  <si>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</si>
  <si>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</si>
  <si>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</si>
  <si>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</si>
  <si>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</si>
  <si>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</si>
  <si>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</si>
  <si>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</si>
  <si>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</si>
  <si>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</si>
  <si>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</si>
  <si>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</si>
  <si>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</si>
  <si>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</si>
  <si>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</si>
  <si>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</si>
  <si>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</si>
  <si>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</si>
  <si>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</si>
  <si>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</si>
  <si>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</si>
  <si>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</si>
  <si>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</si>
  <si>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</si>
  <si>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</si>
  <si>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</si>
  <si>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</si>
  <si>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</si>
  <si>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</si>
  <si>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</si>
  <si>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</si>
  <si>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</si>
  <si>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</si>
  <si>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</si>
  <si>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</si>
  <si>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</si>
  <si>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</si>
  <si>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</si>
  <si>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</si>
  <si>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</si>
  <si>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</si>
  <si>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</si>
  <si>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</si>
  <si>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</si>
  <si>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</si>
  <si>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</si>
  <si>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</si>
  <si>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</si>
  <si>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</si>
  <si>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</si>
  <si>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</si>
  <si>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</si>
  <si>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</si>
  <si>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</si>
  <si>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</si>
  <si>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</si>
  <si>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</si>
  <si>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</si>
  <si>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</si>
  <si>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</si>
  <si>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</si>
  <si>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</si>
  <si>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</si>
  <si>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</si>
  <si>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</si>
  <si>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</si>
  <si>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</si>
  <si>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</si>
  <si>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</si>
  <si>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</si>
  <si>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</si>
  <si>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</si>
  <si>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</si>
  <si>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</si>
  <si>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</si>
  <si>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</si>
  <si>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</si>
  <si>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</si>
  <si>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</si>
  <si>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</si>
  <si>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</si>
  <si>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</si>
  <si>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</si>
  <si>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</si>
  <si>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</si>
  <si>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</si>
  <si>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</si>
  <si>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</si>
  <si>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</si>
  <si>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</si>
  <si>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</si>
  <si>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</si>
  <si>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</si>
  <si>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</si>
  <si>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</si>
  <si>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</si>
  <si>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</si>
  <si>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</si>
  <si>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</si>
  <si>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</si>
  <si>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</si>
  <si>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</si>
  <si>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</si>
  <si>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</si>
  <si>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</si>
  <si>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</si>
  <si>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</si>
  <si>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</si>
  <si>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</si>
  <si>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</si>
  <si>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</si>
  <si>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</si>
  <si>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</si>
  <si>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</si>
  <si>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</si>
  <si>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</si>
  <si>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</si>
  <si>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</si>
  <si>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</si>
  <si>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</si>
  <si>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</si>
  <si>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</si>
  <si>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</si>
  <si>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</si>
  <si>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</si>
  <si>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</si>
  <si>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</si>
  <si>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</si>
  <si>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</si>
  <si>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</si>
  <si>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</si>
  <si>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</si>
  <si>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</si>
  <si>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</si>
  <si>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</si>
  <si>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</si>
  <si>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</si>
  <si>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</si>
  <si>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</si>
  <si>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</si>
  <si>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</si>
  <si>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</si>
  <si>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</si>
  <si>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</si>
  <si>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</si>
  <si>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</si>
  <si>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</si>
  <si>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</si>
  <si>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</si>
  <si>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</si>
  <si>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</si>
  <si>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</si>
  <si>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</si>
  <si>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</si>
  <si>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</si>
  <si>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</si>
  <si>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</si>
  <si>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</si>
  <si>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</si>
  <si>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</si>
  <si>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</si>
  <si>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</si>
  <si>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</si>
  <si>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</si>
  <si>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</si>
  <si>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</si>
  <si>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</si>
  <si>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</si>
  <si>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</si>
  <si>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</si>
  <si>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</si>
  <si>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</si>
  <si>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</si>
  <si>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</si>
  <si>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</si>
  <si>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</si>
  <si>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</si>
  <si>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</si>
  <si>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</si>
  <si>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</si>
  <si>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</si>
  <si>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</si>
  <si>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</si>
  <si>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</si>
  <si>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</si>
  <si>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</si>
  <si>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</si>
  <si>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</si>
  <si>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</si>
  <si>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</si>
  <si>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</si>
  <si>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</si>
  <si>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</si>
  <si>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</si>
  <si>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</si>
  <si>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</si>
  <si>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</si>
  <si>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</si>
  <si>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</si>
  <si>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</si>
  <si>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</si>
  <si>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</si>
  <si>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</si>
  <si>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</si>
  <si>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</si>
  <si>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</si>
  <si>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</si>
  <si>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</si>
  <si>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</si>
  <si>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</si>
  <si>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</si>
  <si>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</si>
  <si>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</si>
  <si>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</si>
  <si>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</si>
  <si>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</si>
  <si>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</si>
  <si>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</si>
  <si>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</si>
  <si>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</si>
  <si>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</si>
  <si>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</si>
  <si>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</si>
  <si>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</si>
  <si>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</si>
  <si>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</si>
  <si>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</si>
  <si>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</si>
  <si>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</si>
  <si>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</si>
  <si>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</si>
  <si>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</si>
  <si>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</si>
  <si>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</si>
  <si>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</si>
  <si>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</si>
  <si>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</si>
  <si>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</si>
  <si>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</si>
  <si>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</si>
  <si>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</si>
  <si>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</si>
  <si>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</si>
  <si>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</si>
  <si>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</si>
  <si>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</si>
  <si>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</si>
  <si>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</si>
  <si>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</si>
  <si>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</si>
  <si>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</si>
  <si>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</si>
  <si>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</si>
  <si>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</si>
  <si>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</si>
  <si>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</si>
  <si>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</si>
  <si>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</si>
  <si>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</si>
  <si>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</si>
  <si>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</si>
  <si>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</si>
  <si>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</si>
  <si>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</si>
  <si>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</si>
  <si>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</si>
  <si>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</si>
  <si>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</si>
  <si>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</si>
  <si>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</si>
  <si>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</si>
  <si>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</si>
  <si>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</si>
  <si>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</si>
  <si>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</si>
  <si>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</si>
  <si>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</si>
  <si>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</si>
  <si>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</si>
  <si>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</si>
  <si>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</si>
  <si>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</si>
  <si>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</si>
  <si>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</si>
  <si>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</si>
  <si>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</si>
  <si>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</si>
  <si>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</si>
  <si>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</si>
  <si>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</si>
  <si>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</si>
  <si>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</si>
  <si>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</si>
  <si>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</si>
  <si>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</si>
  <si>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</si>
  <si>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</si>
  <si>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</si>
  <si>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</si>
  <si>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</si>
  <si>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</si>
  <si>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</si>
  <si>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</si>
  <si>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</si>
  <si>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</si>
  <si>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</si>
  <si>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</si>
  <si>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</si>
  <si>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</si>
  <si>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</si>
  <si>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</si>
  <si>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</si>
  <si>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</si>
  <si>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</si>
  <si>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</si>
  <si>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</si>
  <si>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</si>
  <si>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</si>
  <si>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</si>
  <si>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</si>
  <si>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</si>
  <si>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</si>
  <si>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</si>
  <si>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</si>
  <si>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</si>
  <si>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</si>
  <si>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</si>
  <si>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</si>
  <si>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</si>
  <si>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</si>
  <si>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</si>
  <si>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</si>
  <si>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</si>
  <si>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</si>
  <si>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</si>
  <si>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</si>
  <si>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</si>
  <si>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</si>
  <si>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</si>
  <si>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</si>
  <si>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</si>
  <si>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</si>
  <si>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</si>
  <si>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</si>
  <si>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</si>
  <si>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</si>
  <si>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</si>
  <si>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</si>
  <si>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</si>
  <si>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</si>
  <si>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</si>
  <si>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</si>
  <si>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</si>
  <si>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</si>
  <si>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</si>
  <si>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</si>
  <si>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</si>
  <si>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</si>
  <si>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</si>
  <si>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</si>
  <si>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</si>
  <si>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</si>
  <si>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</si>
  <si>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</si>
  <si>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</si>
  <si>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</si>
  <si>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</si>
  <si>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</si>
  <si>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</si>
  <si>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</si>
  <si>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</si>
  <si>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</si>
  <si>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</si>
  <si>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</si>
  <si>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</si>
  <si>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</si>
  <si>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</si>
  <si>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</si>
  <si>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</si>
  <si>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</si>
  <si>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</si>
  <si>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</si>
  <si>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</si>
  <si>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</si>
  <si>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</si>
  <si>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</si>
  <si>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</si>
  <si>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</si>
  <si>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</si>
  <si>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</si>
  <si>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</si>
  <si>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</si>
  <si>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</si>
  <si>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</si>
  <si>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</si>
  <si>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</si>
  <si>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</si>
  <si>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</si>
  <si>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</si>
  <si>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</si>
  <si>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</si>
  <si>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</si>
  <si>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</si>
  <si>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</si>
  <si>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</si>
  <si>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</si>
  <si>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</si>
  <si>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</si>
  <si>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</si>
  <si>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</si>
  <si>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</si>
  <si>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</si>
  <si>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</si>
  <si>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</si>
  <si>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</si>
  <si>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</si>
  <si>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</si>
  <si>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</si>
  <si>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</si>
  <si>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</si>
  <si>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</si>
  <si>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</si>
  <si>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</si>
  <si>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</si>
  <si>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</si>
  <si>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</si>
  <si>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</si>
  <si>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</si>
  <si>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</si>
  <si>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</si>
  <si>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</si>
  <si>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</si>
  <si>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</si>
  <si>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</si>
  <si>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</si>
  <si>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</si>
  <si>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</si>
  <si>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</si>
  <si>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</si>
  <si>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</si>
  <si>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</si>
  <si>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</si>
  <si>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</si>
  <si>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</si>
  <si>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</si>
  <si>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</si>
  <si>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</si>
  <si>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</si>
  <si>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</si>
  <si>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</si>
  <si>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</si>
  <si>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</si>
  <si>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</si>
  <si>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</si>
  <si>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</si>
  <si>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</si>
  <si>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</si>
  <si>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</si>
  <si>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</si>
  <si>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</si>
  <si>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</si>
  <si>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</si>
  <si>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</si>
  <si>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</si>
  <si>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</si>
  <si>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</si>
  <si>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</si>
  <si>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</si>
  <si>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</si>
  <si>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</si>
  <si>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</si>
  <si>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</si>
  <si>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</si>
  <si>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</si>
  <si>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</si>
  <si>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</si>
  <si>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</si>
  <si>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</si>
  <si>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</si>
  <si>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</si>
  <si>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</si>
  <si>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</si>
  <si>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</si>
  <si>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</si>
  <si>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</si>
  <si>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</si>
  <si>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</si>
  <si>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</si>
  <si>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</si>
  <si>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</si>
  <si>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</si>
  <si>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</si>
  <si>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</si>
  <si>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</si>
  <si>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</si>
  <si>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</si>
  <si>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</si>
  <si>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</si>
  <si>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</si>
  <si>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</si>
  <si>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</si>
  <si>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</si>
  <si>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</si>
  <si>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</si>
  <si>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</si>
  <si>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</si>
  <si>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</si>
  <si>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</si>
  <si>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</si>
  <si>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</si>
  <si>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</si>
  <si>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</si>
  <si>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</si>
  <si>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</si>
  <si>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</si>
  <si>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</si>
  <si>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</si>
  <si>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</si>
  <si>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</si>
  <si>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</si>
  <si>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</si>
  <si>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</si>
  <si>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</si>
  <si>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</si>
  <si>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</si>
  <si>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</si>
  <si>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</si>
  <si>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</si>
  <si>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</si>
  <si>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</si>
  <si>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</si>
  <si>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</si>
  <si>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</si>
  <si>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</si>
  <si>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</si>
  <si>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</si>
  <si>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</si>
  <si>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</si>
  <si>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</si>
  <si>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</si>
  <si>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</si>
  <si>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</si>
  <si>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</si>
  <si>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</si>
  <si>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</si>
  <si>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</si>
  <si>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</si>
  <si>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</si>
  <si>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</si>
  <si>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</si>
  <si>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</si>
  <si>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</si>
  <si>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</si>
  <si>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</si>
  <si>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</si>
  <si>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</si>
  <si>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</si>
  <si>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</si>
  <si>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</si>
  <si>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</si>
  <si>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</si>
  <si>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</si>
  <si>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</si>
  <si>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</si>
  <si>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</si>
  <si>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</si>
  <si>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</si>
  <si>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</si>
  <si>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</si>
  <si>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</si>
  <si>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</si>
  <si>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</si>
  <si>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</si>
  <si>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</si>
  <si>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</si>
  <si>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</si>
  <si>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</si>
  <si>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</si>
  <si>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</si>
  <si>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</si>
  <si>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</si>
  <si>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</si>
  <si>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</si>
  <si>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</si>
  <si>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</si>
  <si>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</si>
  <si>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</si>
  <si>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</si>
  <si>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</si>
  <si>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</si>
  <si>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</si>
  <si>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</si>
  <si>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</si>
  <si>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</si>
  <si>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</si>
  <si>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</si>
  <si>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</si>
  <si>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</si>
  <si>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</si>
  <si>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</si>
  <si>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</si>
  <si>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</si>
  <si>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</si>
  <si>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</si>
  <si>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</si>
  <si>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</si>
  <si>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</si>
  <si>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</si>
  <si>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</si>
  <si>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</si>
  <si>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</si>
  <si>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</si>
  <si>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</si>
  <si>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</si>
  <si>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</si>
  <si>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</si>
  <si>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</si>
  <si>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</si>
  <si>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</si>
  <si>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</si>
  <si>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</si>
  <si>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</si>
  <si>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</si>
  <si>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</si>
  <si>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</si>
  <si>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</si>
  <si>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</si>
  <si>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</si>
  <si>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</si>
  <si>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</si>
  <si>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</si>
  <si>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</si>
  <si>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</si>
  <si>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</si>
  <si>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</si>
  <si>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</si>
  <si>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</si>
  <si>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</si>
  <si>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</si>
  <si>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</si>
  <si>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</si>
  <si>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</si>
  <si>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</si>
  <si>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</si>
  <si>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</si>
  <si>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</si>
  <si>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</si>
  <si>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</si>
  <si>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</si>
  <si>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</si>
  <si>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</si>
  <si>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</si>
  <si>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</si>
  <si>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</si>
  <si>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</si>
  <si>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</si>
  <si>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</si>
  <si>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</si>
  <si>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</si>
  <si>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</si>
  <si>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</si>
  <si>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</si>
  <si>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</si>
  <si>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</si>
  <si>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</si>
  <si>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</si>
  <si>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</si>
  <si>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</si>
  <si>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</si>
  <si>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</si>
  <si>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</si>
  <si>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</si>
  <si>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</si>
  <si>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</si>
  <si>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</si>
  <si>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</si>
  <si>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</si>
  <si>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</si>
  <si>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</si>
  <si>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</si>
  <si>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</si>
  <si>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</si>
  <si>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</si>
  <si>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</si>
  <si>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</si>
  <si>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</si>
  <si>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</si>
  <si>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</si>
  <si>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</si>
  <si>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</si>
  <si>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</si>
  <si>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</si>
  <si>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</si>
  <si>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</si>
  <si>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</si>
  <si>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</si>
  <si>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</si>
  <si>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</si>
  <si>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</si>
  <si>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</si>
  <si>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</si>
  <si>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</si>
  <si>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</si>
  <si>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</si>
  <si>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</si>
  <si>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</si>
  <si>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</si>
  <si>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</si>
  <si>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</si>
  <si>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</si>
  <si>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</si>
  <si>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</si>
  <si>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</si>
  <si>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</si>
  <si>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</si>
  <si>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</si>
  <si>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</si>
  <si>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</si>
  <si>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</si>
  <si>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</si>
  <si>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</si>
  <si>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</si>
  <si>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</si>
  <si>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</si>
  <si>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</si>
  <si>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</si>
  <si>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</si>
  <si>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</si>
  <si>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</si>
  <si>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</si>
  <si>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</si>
  <si>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</si>
  <si>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</si>
  <si>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</si>
  <si>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</si>
  <si>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</si>
  <si>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</si>
  <si>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</si>
  <si>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</si>
  <si>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</si>
  <si>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</si>
  <si>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</si>
  <si>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</si>
  <si>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</si>
  <si>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</si>
  <si>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</si>
  <si>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</si>
  <si>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</si>
  <si>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</si>
  <si>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</si>
  <si>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</si>
  <si>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</si>
  <si>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</si>
  <si>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</si>
  <si>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</si>
  <si>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</si>
  <si>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</si>
  <si>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</si>
  <si>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</si>
  <si>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</si>
  <si>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</si>
  <si>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</si>
  <si>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</si>
  <si>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</si>
  <si>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</si>
  <si>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</si>
  <si>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</si>
  <si>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</si>
  <si>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</si>
  <si>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</si>
  <si>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</si>
  <si>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</si>
  <si>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</si>
  <si>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</si>
  <si>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</si>
  <si>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</si>
  <si>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</si>
  <si>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</si>
  <si>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</si>
  <si>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</si>
  <si>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</si>
  <si>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</si>
  <si>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</si>
  <si>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</si>
  <si>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</si>
  <si>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</si>
  <si>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</si>
  <si>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</si>
  <si>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</si>
  <si>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</si>
  <si>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</si>
  <si>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</si>
  <si>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</si>
  <si>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</si>
  <si>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</si>
  <si>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</si>
  <si>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</si>
  <si>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</si>
  <si>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</si>
  <si>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</si>
  <si>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</si>
  <si>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</si>
  <si>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</si>
  <si>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</si>
  <si>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</si>
  <si>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</si>
  <si>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</si>
  <si>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</si>
  <si>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</si>
  <si>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</si>
  <si>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</si>
  <si>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</si>
  <si>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</si>
  <si>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</si>
  <si>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</si>
  <si>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</si>
  <si>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</si>
  <si>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</si>
  <si>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</si>
  <si>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</si>
  <si>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</si>
  <si>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</si>
  <si>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</si>
  <si>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</si>
  <si>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</si>
  <si>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</si>
  <si>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</si>
  <si>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</si>
  <si>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</si>
  <si>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</si>
  <si>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</si>
  <si>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</si>
  <si>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</si>
  <si>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</si>
  <si>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</si>
  <si>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</si>
  <si>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</si>
  <si>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</si>
  <si>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</si>
  <si>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</si>
  <si>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</si>
  <si>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</si>
  <si>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</si>
  <si>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</si>
  <si>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</si>
  <si>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</si>
  <si>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</si>
  <si>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</si>
  <si>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</si>
  <si>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</si>
  <si>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</si>
  <si>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</si>
  <si>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</si>
  <si>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</si>
  <si>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</si>
  <si>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</si>
  <si>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</si>
  <si>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</si>
  <si>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</si>
  <si>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</si>
  <si>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</si>
  <si>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</si>
  <si>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</si>
  <si>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</si>
  <si>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</si>
  <si>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</si>
  <si>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</si>
  <si>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</si>
  <si>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</si>
  <si>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</si>
  <si>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</si>
  <si>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</si>
  <si>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</si>
  <si>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</si>
  <si>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</si>
  <si>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</si>
  <si>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</si>
  <si>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</si>
  <si>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</si>
  <si>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</si>
  <si>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</si>
  <si>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</si>
  <si>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</si>
  <si>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</si>
  <si>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</si>
  <si>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</si>
  <si>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</si>
  <si>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</si>
  <si>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</si>
  <si>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</si>
  <si>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</si>
  <si>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</si>
  <si>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</si>
  <si>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</si>
  <si>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</si>
  <si>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</si>
  <si>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</si>
  <si>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</si>
  <si>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</si>
  <si>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</si>
  <si>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</si>
  <si>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</si>
  <si>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</si>
  <si>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</si>
  <si>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</si>
  <si>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</si>
  <si>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</si>
  <si>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</si>
  <si>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</si>
  <si>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</si>
  <si>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</si>
  <si>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</si>
  <si>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</si>
  <si>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</si>
  <si>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</si>
  <si>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</si>
  <si>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</si>
  <si>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</si>
  <si>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</si>
  <si>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</si>
  <si>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</si>
  <si>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</si>
  <si>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</si>
  <si>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</si>
  <si>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</si>
  <si>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</si>
  <si>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</si>
  <si>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</si>
  <si>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</si>
  <si>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</si>
  <si>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</si>
  <si>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</si>
  <si>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</si>
  <si>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</si>
  <si>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</si>
  <si>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</si>
  <si>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</si>
  <si>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</si>
  <si>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</si>
  <si>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</si>
  <si>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</si>
  <si>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</si>
  <si>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</si>
  <si>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</si>
  <si>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</si>
  <si>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</si>
  <si>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</si>
  <si>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</si>
  <si>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</si>
  <si>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</si>
  <si>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</si>
  <si>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</si>
  <si>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</si>
  <si>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</si>
  <si>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</si>
  <si>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</si>
  <si>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</si>
  <si>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</si>
  <si>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</si>
  <si>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</si>
  <si>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</si>
  <si>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</si>
  <si>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</si>
  <si>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</si>
  <si>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</si>
  <si>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</si>
  <si>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</si>
  <si>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</si>
  <si>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</si>
  <si>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</si>
  <si>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</si>
  <si>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</si>
  <si>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</si>
  <si>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</si>
  <si>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</si>
  <si>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</si>
  <si>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</si>
  <si>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</si>
  <si>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</si>
  <si>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</si>
  <si>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</si>
  <si>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</si>
  <si>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</si>
  <si>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</si>
  <si>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</si>
  <si>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</si>
  <si>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</si>
  <si>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</si>
  <si>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</si>
  <si>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</si>
  <si>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</si>
  <si>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</si>
  <si>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</si>
  <si>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</si>
  <si>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</si>
  <si>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</si>
  <si>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</si>
  <si>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</si>
  <si>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</si>
  <si>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</si>
  <si>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</si>
  <si>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</si>
  <si>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</si>
  <si>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</si>
  <si>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</si>
  <si>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</si>
  <si>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</si>
  <si>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</si>
  <si>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</si>
  <si>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</si>
  <si>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</si>
  <si>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</si>
  <si>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</si>
  <si>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</si>
  <si>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</si>
  <si>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</si>
  <si>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</si>
  <si>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</si>
  <si>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</si>
  <si>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</si>
  <si>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</si>
  <si>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</si>
  <si>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</si>
  <si>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</si>
  <si>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</si>
  <si>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</si>
  <si>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</si>
  <si>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</si>
  <si>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</si>
  <si>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</si>
  <si>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</si>
  <si>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</si>
  <si>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</si>
  <si>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</si>
  <si>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</si>
  <si>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</si>
  <si>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</si>
  <si>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</si>
  <si>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</si>
  <si>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</si>
  <si>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</si>
  <si>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</si>
  <si>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</si>
  <si>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</si>
  <si>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</si>
  <si>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</si>
  <si>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</si>
  <si>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</si>
  <si>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</si>
  <si>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</si>
  <si>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</si>
  <si>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</si>
  <si>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</si>
  <si>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</si>
  <si>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</si>
  <si>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</si>
  <si>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</si>
  <si>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</si>
  <si>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</si>
  <si>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</si>
  <si>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</si>
  <si>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</si>
  <si>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</si>
  <si>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</si>
  <si>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</si>
  <si>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</si>
  <si>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</si>
  <si>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</si>
  <si>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</si>
  <si>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</si>
  <si>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</si>
  <si>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</si>
  <si>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</si>
  <si>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</si>
  <si>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</si>
  <si>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</si>
  <si>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</si>
  <si>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</si>
  <si>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</si>
  <si>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</si>
  <si>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</si>
  <si>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</si>
  <si>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</si>
  <si>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</si>
  <si>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</si>
  <si>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</si>
  <si>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</si>
  <si>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</si>
  <si>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</si>
  <si>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</si>
  <si>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</si>
  <si>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</si>
  <si>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</si>
  <si>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</si>
  <si>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</si>
  <si>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</si>
  <si>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</si>
  <si>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</si>
  <si>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</si>
  <si>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</si>
  <si>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</si>
  <si>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</si>
  <si>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</si>
  <si>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</si>
  <si>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</si>
  <si>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</si>
  <si>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</si>
  <si>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</si>
  <si>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</si>
  <si>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</si>
  <si>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</si>
  <si>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</si>
  <si>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</si>
  <si>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</si>
  <si>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</si>
  <si>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</si>
  <si>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</si>
  <si>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</si>
  <si>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</si>
  <si>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</si>
  <si>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</si>
  <si>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</si>
  <si>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</si>
  <si>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</si>
  <si>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</si>
  <si>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</si>
  <si>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</si>
  <si>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</si>
  <si>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</si>
  <si>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</si>
  <si>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</si>
  <si>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</si>
  <si>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</si>
  <si>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</si>
  <si>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</si>
  <si>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</si>
  <si>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</si>
  <si>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</si>
  <si>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</si>
  <si>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</si>
  <si>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</si>
  <si>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</si>
  <si>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</si>
  <si>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</si>
  <si>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</si>
  <si>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</si>
  <si>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</si>
  <si>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</si>
  <si>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</si>
  <si>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</si>
  <si>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</si>
  <si>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</si>
  <si>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</si>
  <si>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</si>
  <si>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</si>
  <si>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</si>
  <si>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</si>
  <si>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</si>
  <si>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</si>
  <si>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</si>
  <si>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</si>
  <si>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</si>
  <si>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</si>
  <si>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</si>
  <si>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</si>
  <si>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</si>
  <si>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</si>
  <si>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</si>
  <si>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</si>
  <si>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</si>
  <si>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</si>
  <si>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</si>
  <si>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</si>
  <si>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</si>
  <si>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</si>
  <si>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</si>
  <si>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</si>
  <si>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</si>
  <si>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</si>
  <si>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</si>
  <si>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</si>
  <si>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</si>
  <si>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</si>
  <si>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</si>
  <si>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</si>
  <si>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</si>
  <si>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</si>
  <si>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</si>
  <si>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</si>
  <si>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</si>
  <si>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</si>
  <si>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</si>
  <si>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</si>
  <si>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</si>
  <si>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</si>
  <si>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</si>
  <si>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</si>
  <si>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</si>
  <si>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</si>
  <si>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</si>
  <si>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</si>
  <si>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</si>
  <si>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</si>
  <si>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</si>
  <si>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</si>
  <si>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</si>
  <si>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</si>
  <si>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</si>
  <si>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</si>
  <si>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</si>
  <si>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</si>
  <si>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</si>
  <si>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</si>
  <si>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</si>
  <si>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</si>
  <si>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</si>
  <si>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</si>
  <si>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</si>
  <si>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</si>
  <si>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</si>
  <si>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</si>
  <si>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</si>
  <si>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</si>
  <si>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</si>
  <si>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</si>
  <si>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</si>
  <si>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</si>
  <si>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</si>
  <si>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</si>
  <si>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</si>
  <si>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</si>
  <si>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</si>
  <si>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</si>
  <si>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</si>
  <si>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</si>
  <si>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</si>
  <si>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</si>
  <si>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</si>
  <si>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</si>
  <si>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</si>
  <si>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</si>
  <si>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</si>
  <si>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</si>
  <si>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</si>
  <si>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</si>
  <si>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</si>
  <si>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</si>
  <si>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</si>
  <si>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</si>
  <si>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</si>
  <si>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</si>
  <si>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</si>
  <si>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</si>
  <si>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</si>
  <si>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</si>
  <si>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</si>
  <si>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</si>
  <si>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</si>
  <si>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</si>
  <si>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</si>
  <si>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</si>
  <si>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</si>
  <si>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</si>
  <si>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</si>
  <si>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</si>
  <si>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</si>
  <si>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</si>
  <si>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</si>
  <si>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</si>
  <si>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</si>
  <si>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</si>
  <si>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</si>
  <si>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</si>
  <si>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</si>
  <si>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</si>
  <si>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</si>
  <si>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</si>
  <si>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</si>
  <si>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</si>
  <si>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</si>
  <si>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</si>
  <si>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</si>
  <si>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</si>
  <si>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</si>
  <si>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</si>
  <si>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</si>
  <si>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</si>
  <si>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</si>
  <si>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</si>
  <si>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</si>
  <si>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</si>
  <si>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</si>
  <si>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</si>
  <si>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</si>
  <si>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</si>
  <si>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</si>
  <si>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</si>
  <si>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</si>
  <si>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</si>
  <si>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</si>
  <si>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</si>
  <si>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</si>
  <si>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</si>
  <si>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</si>
  <si>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</si>
  <si>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</si>
  <si>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</si>
  <si>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</si>
  <si>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</si>
  <si>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</si>
  <si>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</si>
  <si>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</si>
  <si>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</si>
  <si>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</si>
  <si>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</si>
  <si>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</si>
  <si>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</si>
  <si>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</si>
  <si>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</si>
  <si>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</si>
  <si>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</si>
  <si>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</si>
  <si>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</si>
  <si>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</si>
  <si>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</si>
  <si>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</si>
  <si>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</si>
  <si>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</si>
  <si>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</si>
  <si>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</si>
  <si>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</si>
  <si>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</si>
  <si>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</si>
  <si>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</si>
  <si>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</si>
  <si>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</si>
  <si>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</si>
  <si>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</si>
  <si>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</si>
  <si>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</si>
  <si>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</si>
  <si>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</si>
  <si>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</si>
  <si>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</si>
  <si>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</si>
  <si>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</si>
  <si>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</si>
  <si>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</si>
  <si>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</si>
  <si>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</si>
  <si>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</si>
  <si>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</si>
  <si>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</si>
  <si>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</si>
  <si>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</si>
  <si>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</si>
  <si>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</si>
  <si>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</si>
  <si>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</si>
  <si>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</si>
  <si>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</si>
  <si>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</si>
  <si>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</si>
  <si>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</si>
  <si>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</si>
  <si>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</si>
  <si>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</si>
  <si>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</si>
  <si>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</si>
  <si>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</si>
  <si>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</si>
  <si>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</si>
  <si>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</si>
  <si>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</si>
  <si>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</si>
  <si>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</si>
  <si>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</si>
  <si>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</si>
  <si>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</si>
  <si>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</si>
  <si>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</si>
  <si>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</si>
  <si>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</si>
  <si>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</si>
  <si>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</si>
  <si>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</si>
  <si>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</si>
  <si>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</si>
  <si>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</si>
  <si>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</si>
  <si>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</si>
  <si>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</si>
  <si>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</si>
  <si>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</si>
  <si>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</si>
  <si>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</si>
  <si>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</si>
  <si>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</si>
  <si>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</si>
  <si>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</si>
  <si>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</si>
  <si>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</si>
  <si>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</si>
  <si>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</si>
  <si>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</si>
  <si>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</si>
  <si>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</si>
  <si>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</si>
  <si>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</si>
  <si>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</si>
  <si>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</si>
  <si>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</si>
  <si>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</si>
  <si>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</si>
  <si>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</si>
  <si>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</si>
  <si>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</si>
  <si>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</si>
  <si>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</si>
  <si>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</si>
  <si>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</si>
  <si>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</si>
  <si>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</si>
  <si>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</si>
  <si>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</si>
  <si>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</si>
  <si>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</si>
  <si>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</si>
  <si>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</si>
  <si>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</si>
  <si>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</si>
  <si>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</si>
  <si>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</si>
  <si>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</si>
  <si>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</si>
  <si>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</si>
  <si>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</si>
  <si>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</si>
  <si>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</si>
  <si>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</si>
  <si>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</si>
  <si>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</si>
  <si>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</si>
  <si>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</si>
  <si>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</si>
  <si>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</si>
  <si>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</si>
  <si>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</si>
  <si>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</si>
  <si>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</si>
  <si>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</si>
  <si>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</si>
  <si>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</si>
  <si>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</si>
  <si>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</si>
  <si>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</si>
  <si>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</si>
  <si>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</si>
  <si>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</si>
  <si>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</si>
  <si>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</si>
  <si>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</si>
  <si>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</si>
  <si>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</si>
  <si>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</si>
  <si>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</si>
  <si>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</si>
  <si>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</si>
  <si>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</si>
  <si>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</si>
  <si>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</si>
  <si>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</si>
  <si>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</si>
  <si>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</si>
  <si>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</si>
  <si>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</si>
  <si>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</si>
  <si>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</si>
  <si>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</si>
  <si>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</si>
  <si>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</si>
  <si>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</si>
  <si>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</si>
  <si>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</si>
  <si>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</si>
  <si>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</si>
  <si>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</si>
  <si>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</si>
  <si>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</si>
  <si>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</si>
  <si>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</si>
  <si>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</si>
  <si>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</si>
  <si>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</si>
  <si>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</si>
  <si>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</si>
  <si>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</si>
  <si>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</si>
  <si>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</si>
  <si>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</si>
  <si>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</si>
  <si>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</si>
  <si>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</si>
  <si>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</si>
  <si>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</si>
  <si>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</si>
  <si>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</si>
  <si>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</si>
  <si>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</si>
  <si>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</si>
  <si>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</si>
  <si>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</si>
  <si>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</si>
  <si>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</si>
  <si>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</si>
  <si>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</si>
  <si>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</si>
  <si>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</si>
  <si>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</si>
  <si>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</si>
  <si>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</si>
  <si>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</si>
  <si>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</si>
  <si>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</si>
  <si>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</si>
  <si>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</si>
  <si>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</si>
  <si>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</si>
  <si>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</si>
  <si>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</si>
  <si>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</si>
  <si>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</si>
  <si>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</si>
  <si>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</si>
  <si>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</si>
  <si>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</si>
  <si>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</si>
  <si>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</si>
  <si>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</si>
  <si>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</si>
  <si>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</si>
  <si>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</si>
  <si>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</si>
  <si>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</si>
  <si>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</si>
  <si>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</si>
  <si>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</si>
  <si>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</si>
  <si>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</si>
  <si>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</si>
  <si>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</si>
  <si>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</si>
  <si>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</si>
  <si>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</si>
  <si>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</si>
  <si>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</si>
  <si>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</si>
  <si>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</si>
  <si>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</si>
  <si>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</si>
  <si>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</si>
  <si>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</si>
  <si>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</si>
  <si>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</si>
  <si>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</si>
  <si>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</si>
  <si>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</si>
  <si>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</si>
  <si>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</si>
  <si>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</si>
  <si>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</si>
  <si>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</si>
  <si>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</si>
  <si>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</si>
  <si>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</si>
  <si>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</si>
  <si>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</si>
  <si>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</si>
  <si>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</si>
  <si>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</si>
  <si>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</si>
  <si>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</si>
  <si>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</si>
  <si>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</si>
  <si>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</si>
  <si>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</si>
  <si>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</si>
  <si>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</si>
  <si>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</si>
  <si>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</si>
  <si>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</si>
  <si>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</si>
  <si>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</si>
  <si>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</si>
  <si>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</si>
  <si>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</si>
  <si>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</si>
  <si>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</si>
  <si>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</si>
  <si>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</si>
  <si>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</si>
  <si>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</si>
  <si>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</si>
  <si>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</si>
  <si>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</si>
  <si>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</si>
  <si>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</si>
  <si>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</si>
  <si>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</si>
  <si>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</si>
  <si>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</si>
  <si>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</si>
  <si>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</si>
  <si>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</si>
  <si>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</si>
  <si>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</si>
  <si>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</si>
  <si>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</si>
  <si>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</si>
  <si>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</si>
  <si>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</si>
  <si>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</si>
  <si>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</si>
  <si>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</si>
  <si>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</si>
  <si>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</si>
  <si>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</si>
  <si>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</si>
  <si>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</si>
  <si>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</si>
  <si>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</si>
  <si>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</si>
  <si>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</si>
  <si>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</si>
  <si>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</si>
  <si>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</si>
  <si>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</si>
  <si>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</si>
  <si>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</si>
  <si>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</si>
  <si>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</si>
  <si>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</si>
  <si>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</si>
  <si>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</si>
  <si>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</si>
  <si>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</si>
  <si>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</si>
  <si>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</si>
  <si>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</si>
  <si>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</si>
  <si>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</si>
  <si>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</si>
  <si>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</si>
  <si>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</si>
  <si>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</si>
  <si>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</si>
  <si>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</si>
  <si>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</si>
  <si>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</si>
  <si>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</si>
  <si>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</si>
  <si>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</si>
  <si>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</si>
  <si>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</si>
  <si>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</si>
  <si>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</si>
  <si>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</si>
  <si>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</si>
  <si>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</si>
  <si>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</si>
  <si>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</si>
  <si>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</si>
  <si>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</si>
  <si>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</si>
  <si>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</si>
  <si>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</si>
  <si>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</si>
  <si>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</si>
  <si>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</si>
  <si>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</si>
  <si>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</si>
  <si>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</si>
  <si>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</si>
  <si>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</si>
  <si>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</si>
  <si>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</si>
  <si>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</si>
  <si>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</si>
  <si>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</si>
  <si>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</si>
  <si>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</si>
  <si>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</si>
  <si>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</si>
  <si>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</si>
  <si>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</si>
  <si>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</si>
  <si>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</si>
  <si>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</si>
  <si>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</si>
  <si>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</si>
  <si>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</si>
  <si>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</si>
  <si>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</si>
  <si>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</si>
  <si>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</si>
  <si>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</si>
  <si>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</si>
  <si>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</si>
  <si>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</si>
  <si>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</si>
  <si>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</si>
  <si>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</si>
  <si>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</si>
  <si>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</si>
  <si>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</si>
  <si>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</si>
  <si>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</si>
  <si>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</si>
  <si>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</si>
  <si>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</si>
  <si>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</si>
  <si>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</si>
  <si>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</si>
  <si>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</si>
  <si>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</si>
  <si>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</si>
  <si>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</si>
  <si>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</si>
  <si>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</si>
  <si>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</si>
  <si>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</si>
  <si>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</si>
  <si>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</si>
  <si>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</si>
  <si>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</si>
  <si>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</si>
  <si>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</si>
  <si>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</si>
  <si>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</si>
  <si>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</si>
  <si>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</si>
  <si>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</si>
  <si>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</si>
  <si>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</si>
  <si>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</si>
  <si>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</si>
  <si>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</si>
  <si>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</si>
  <si>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</si>
  <si>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</si>
  <si>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</si>
  <si>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</si>
  <si>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</si>
  <si>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</si>
  <si>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</si>
  <si>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</si>
  <si>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</si>
  <si>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</si>
  <si>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</si>
  <si>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</si>
  <si>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</si>
  <si>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</si>
  <si>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</si>
  <si>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</si>
  <si>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</si>
  <si>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</si>
  <si>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</si>
  <si>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</si>
  <si>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</si>
  <si>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</si>
  <si>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</si>
  <si>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</si>
  <si>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</si>
  <si>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</si>
  <si>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</si>
  <si>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</si>
  <si>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</si>
  <si>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</si>
  <si>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</si>
  <si>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</si>
  <si>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</si>
  <si>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</si>
  <si>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</si>
  <si>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</si>
  <si>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</si>
  <si>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</si>
  <si>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</si>
  <si>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</si>
  <si>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</si>
  <si>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</si>
  <si>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</si>
  <si>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</si>
  <si>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</si>
  <si>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</si>
  <si>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</si>
  <si>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</si>
  <si>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</si>
  <si>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</si>
  <si>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</si>
  <si>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</si>
  <si>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</si>
  <si>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</si>
  <si>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</si>
  <si>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</si>
  <si>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</si>
  <si>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</si>
  <si>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</si>
  <si>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</si>
  <si>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</si>
  <si>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</si>
  <si>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</si>
  <si>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</si>
  <si>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</si>
  <si>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</si>
  <si>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</si>
  <si>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</si>
  <si>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</si>
  <si>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</si>
  <si>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</si>
  <si>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</si>
  <si>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</si>
  <si>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</si>
  <si>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</si>
  <si>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</si>
  <si>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</si>
  <si>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</si>
  <si>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</si>
  <si>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</si>
  <si>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</si>
  <si>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</si>
  <si>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</si>
  <si>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</si>
  <si>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</si>
  <si>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</si>
  <si>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</si>
  <si>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</si>
  <si>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</si>
  <si>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</si>
  <si>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</si>
  <si>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</si>
  <si>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</si>
  <si>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</si>
  <si>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</si>
  <si>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</si>
  <si>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</si>
  <si>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</si>
  <si>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</si>
  <si>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</si>
  <si>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</si>
  <si>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</si>
  <si>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</si>
  <si>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</si>
  <si>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</si>
  <si>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</si>
  <si>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</si>
  <si>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</si>
  <si>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</si>
  <si>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</si>
  <si>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</si>
  <si>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</si>
  <si>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</si>
  <si>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</si>
  <si>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</si>
  <si>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</si>
  <si>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</si>
  <si>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</si>
  <si>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</si>
  <si>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</si>
  <si>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</si>
  <si>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</si>
  <si>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</si>
  <si>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</si>
  <si>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</si>
  <si>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</si>
  <si>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</si>
  <si>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</si>
  <si>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</si>
  <si>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</si>
  <si>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</si>
  <si>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</si>
  <si>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</si>
  <si>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</si>
  <si>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</si>
  <si>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</si>
  <si>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</si>
  <si>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</si>
  <si>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</si>
  <si>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</si>
  <si>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</si>
  <si>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</si>
  <si>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</si>
  <si>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</si>
  <si>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</si>
  <si>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</si>
  <si>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</si>
  <si>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</si>
  <si>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</si>
  <si>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</si>
  <si>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</si>
  <si>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</si>
  <si>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</si>
  <si>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</si>
  <si>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</si>
  <si>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</si>
  <si>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</si>
  <si>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</si>
  <si>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</si>
  <si>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</si>
  <si>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</si>
  <si>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</si>
  <si>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</si>
  <si>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</si>
  <si>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</si>
  <si>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</si>
  <si>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</si>
  <si>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</si>
  <si>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</si>
  <si>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</si>
  <si>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</si>
  <si>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</si>
  <si>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</si>
  <si>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</si>
  <si>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</si>
  <si>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</si>
  <si>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</si>
  <si>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</si>
  <si>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</si>
  <si>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</si>
  <si>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</si>
  <si>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</si>
  <si>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</si>
  <si>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</si>
  <si>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</si>
  <si>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</si>
  <si>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</si>
  <si>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</si>
  <si>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</si>
  <si>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</si>
  <si>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</si>
  <si>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</si>
  <si>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</si>
  <si>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</si>
  <si>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</si>
  <si>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</si>
  <si>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</si>
  <si>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</si>
  <si>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</si>
  <si>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</si>
  <si>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</si>
  <si>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</si>
  <si>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</si>
  <si>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</si>
  <si>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</si>
  <si>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</si>
  <si>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</si>
  <si>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</si>
  <si>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</si>
  <si>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</si>
  <si>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</si>
  <si>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</si>
  <si>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</si>
  <si>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</si>
  <si>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</si>
  <si>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</si>
  <si>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</si>
  <si>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</si>
  <si>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</si>
  <si>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</si>
  <si>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</si>
  <si>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</si>
  <si>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</si>
  <si>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</si>
  <si>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</si>
  <si>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</si>
  <si>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</si>
  <si>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</si>
  <si>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</si>
  <si>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</si>
  <si>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</si>
  <si>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</si>
  <si>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</si>
  <si>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</si>
  <si>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</si>
  <si>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</si>
  <si>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</si>
  <si>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</si>
  <si>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</si>
  <si>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</si>
  <si>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</si>
  <si>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</si>
  <si>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</si>
  <si>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</si>
  <si>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</si>
  <si>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</si>
  <si>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</si>
  <si>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</si>
  <si>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</si>
  <si>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</si>
  <si>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</si>
  <si>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</si>
  <si>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</si>
  <si>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</si>
  <si>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</si>
  <si>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</si>
  <si>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</si>
  <si>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</si>
  <si>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</si>
  <si>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</si>
  <si>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</si>
  <si>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</si>
  <si>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</si>
  <si>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</si>
  <si>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</si>
  <si>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</si>
  <si>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</si>
  <si>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</si>
  <si>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</si>
  <si>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</si>
  <si>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</si>
  <si>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</si>
  <si>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</si>
  <si>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</si>
  <si>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</si>
  <si>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</si>
  <si>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</si>
  <si>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</si>
  <si>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</si>
  <si>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</si>
  <si>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</si>
  <si>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</si>
  <si>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</si>
  <si>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</si>
  <si>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</si>
  <si>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</si>
  <si>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</si>
  <si>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</si>
  <si>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</si>
  <si>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</si>
  <si>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</si>
  <si>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</si>
  <si>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</si>
  <si>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</si>
  <si>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</si>
  <si>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</si>
  <si>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</si>
  <si>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</si>
  <si>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</si>
  <si>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</si>
  <si>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</si>
  <si>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</si>
  <si>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</si>
  <si>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</si>
  <si>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</si>
  <si>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</si>
  <si>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</si>
  <si>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</si>
  <si>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</si>
  <si>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</si>
  <si>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</si>
  <si>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</si>
  <si>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</si>
  <si>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</si>
  <si>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</si>
  <si>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</si>
  <si>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</si>
  <si>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</si>
  <si>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</si>
  <si>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</si>
  <si>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</si>
  <si>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</si>
  <si>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</si>
  <si>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</si>
  <si>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</si>
  <si>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</si>
  <si>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</si>
  <si>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</si>
  <si>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</si>
  <si>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</si>
  <si>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</si>
  <si>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</si>
  <si>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</si>
  <si>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</si>
  <si>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</si>
  <si>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</si>
  <si>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</si>
  <si>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</si>
  <si>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</si>
  <si>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</si>
  <si>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</si>
  <si>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</si>
  <si>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</si>
  <si>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</si>
  <si>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</si>
  <si>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</si>
  <si>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</si>
  <si>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</si>
  <si>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</si>
  <si>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</si>
  <si>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</si>
  <si>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</si>
  <si>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</si>
  <si>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</si>
  <si>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</si>
  <si>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</si>
  <si>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</si>
  <si>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</si>
  <si>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</si>
  <si>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</si>
  <si>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</si>
  <si>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</si>
  <si>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</si>
  <si>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</si>
  <si>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</si>
  <si>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</si>
  <si>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</si>
  <si>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</si>
  <si>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</si>
  <si>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</si>
  <si>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</si>
  <si>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</si>
  <si>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</si>
  <si>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</si>
  <si>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</si>
  <si>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</si>
  <si>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</si>
  <si>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</si>
  <si>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</si>
  <si>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</si>
  <si>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</si>
  <si>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</si>
  <si>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</si>
  <si>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</si>
  <si>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</si>
  <si>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</si>
  <si>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</si>
  <si>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</si>
  <si>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</si>
  <si>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</si>
  <si>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</si>
  <si>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</si>
  <si>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</si>
  <si>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</si>
  <si>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</si>
  <si>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</si>
  <si>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</si>
  <si>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</si>
  <si>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</si>
  <si>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</si>
  <si>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</si>
  <si>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</si>
  <si>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</si>
  <si>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</si>
  <si>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</si>
  <si>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</si>
  <si>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</si>
  <si>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</si>
  <si>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</si>
  <si>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</si>
  <si>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</si>
  <si>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</si>
  <si>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</si>
  <si>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</si>
  <si>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</si>
  <si>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</si>
  <si>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</si>
  <si>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</si>
  <si>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</si>
  <si>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</si>
  <si>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</si>
  <si>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</si>
  <si>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</si>
  <si>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</si>
  <si>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</si>
  <si>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</si>
  <si>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</si>
  <si>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</si>
  <si>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</si>
  <si>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</si>
  <si>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</si>
  <si>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</si>
  <si>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</si>
  <si>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</si>
  <si>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</si>
  <si>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</si>
  <si>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</si>
  <si>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</si>
  <si>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</si>
  <si>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</si>
  <si>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</si>
  <si>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</si>
  <si>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</si>
  <si>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</si>
  <si>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</si>
  <si>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</si>
  <si>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</si>
  <si>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</si>
  <si>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</si>
  <si>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</si>
  <si>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</si>
  <si>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</si>
  <si>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</si>
  <si>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</si>
  <si>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</si>
  <si>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</si>
  <si>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</si>
  <si>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</si>
  <si>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</si>
  <si>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</si>
  <si>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</si>
  <si>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</si>
  <si>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</si>
  <si>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</si>
  <si>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</si>
  <si>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</si>
  <si>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</si>
  <si>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</si>
  <si>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</si>
  <si>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</si>
  <si>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</si>
  <si>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</si>
  <si>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</si>
  <si>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</si>
  <si>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</si>
  <si>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</si>
  <si>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</si>
  <si>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</si>
  <si>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</si>
  <si>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</si>
  <si>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</si>
  <si>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</si>
  <si>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</si>
  <si>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</si>
  <si>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</si>
  <si>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</si>
  <si>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</si>
  <si>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</si>
  <si>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</si>
  <si>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</si>
  <si>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</si>
  <si>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</si>
  <si>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</si>
  <si>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</si>
  <si>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</si>
  <si>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</si>
  <si>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</si>
  <si>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</si>
  <si>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</si>
  <si>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</si>
  <si>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</si>
  <si>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</si>
  <si>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</si>
  <si>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</si>
  <si>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</si>
  <si>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</si>
  <si>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</si>
  <si>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</si>
  <si>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</si>
  <si>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</si>
  <si>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</si>
  <si>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</si>
  <si>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</si>
  <si>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</si>
  <si>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</si>
  <si>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</si>
  <si>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</si>
  <si>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</si>
  <si>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</si>
  <si>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</si>
  <si>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</si>
  <si>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</si>
  <si>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</si>
  <si>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</si>
  <si>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</si>
  <si>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</si>
  <si>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</si>
  <si>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</si>
  <si>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</si>
  <si>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</si>
  <si>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</si>
  <si>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</si>
  <si>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</si>
  <si>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</si>
  <si>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</si>
  <si>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</si>
  <si>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</si>
  <si>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</si>
  <si>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</si>
  <si>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</si>
  <si>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</si>
  <si>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</si>
  <si>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</si>
  <si>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</si>
  <si>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</si>
  <si>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</si>
  <si>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</si>
  <si>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</si>
  <si>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</si>
  <si>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</si>
  <si>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</si>
  <si>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</si>
  <si>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</si>
  <si>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</si>
  <si>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</si>
  <si>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</si>
  <si>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</si>
  <si>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</si>
  <si>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</si>
  <si>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</si>
  <si>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</si>
  <si>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</si>
  <si>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</si>
  <si>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</si>
  <si>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</si>
  <si>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</si>
  <si>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</si>
  <si>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</si>
  <si>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</si>
  <si>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</si>
  <si>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</si>
  <si>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</si>
  <si>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</si>
  <si>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</si>
  <si>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</si>
  <si>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</si>
  <si>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</si>
  <si>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</si>
  <si>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</si>
  <si>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</si>
  <si>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</si>
  <si>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</si>
  <si>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</si>
  <si>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</si>
  <si>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</si>
  <si>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</si>
  <si>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</si>
  <si>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</si>
  <si>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</si>
  <si>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</si>
  <si>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</si>
  <si>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</si>
  <si>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</si>
  <si>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</si>
  <si>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</si>
  <si>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</si>
  <si>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</si>
  <si>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</si>
  <si>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</si>
  <si>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</si>
  <si>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</si>
  <si>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</si>
  <si>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</si>
  <si>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</si>
  <si>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</si>
  <si>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</si>
  <si>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</si>
  <si>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</si>
  <si>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</si>
  <si>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</si>
  <si>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</si>
  <si>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</si>
  <si>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</si>
  <si>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</si>
  <si>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</si>
  <si>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</si>
  <si>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</si>
  <si>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</si>
  <si>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</si>
  <si>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</si>
  <si>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</si>
  <si>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</si>
  <si>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</si>
  <si>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</si>
  <si>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</si>
  <si>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</si>
  <si>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</si>
  <si>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</si>
  <si>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</si>
  <si>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</si>
  <si>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</si>
  <si>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</si>
  <si>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</si>
  <si>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</si>
  <si>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</si>
  <si>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</si>
  <si>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</si>
  <si>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</si>
  <si>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</si>
  <si>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</si>
  <si>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</si>
  <si>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</si>
  <si>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</si>
  <si>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</si>
  <si>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</si>
  <si>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</si>
  <si>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</si>
  <si>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</si>
  <si>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</si>
  <si>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</si>
  <si>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</si>
  <si>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</si>
  <si>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</si>
  <si>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</si>
  <si>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</si>
  <si>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</si>
  <si>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</si>
  <si>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</si>
  <si>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</si>
  <si>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</si>
  <si>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</si>
  <si>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</si>
  <si>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</si>
  <si>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</si>
  <si>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</si>
  <si>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</si>
  <si>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</si>
  <si>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</si>
  <si>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</si>
  <si>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</si>
  <si>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</si>
  <si>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</si>
  <si>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</si>
  <si>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</si>
  <si>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</si>
  <si>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</si>
  <si>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</si>
  <si>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</si>
  <si>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</si>
  <si>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</si>
  <si>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</si>
  <si>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</si>
  <si>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</si>
  <si>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</si>
  <si>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</si>
  <si>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</si>
  <si>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</si>
  <si>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</si>
  <si>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</si>
  <si>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</si>
  <si>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</si>
  <si>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</si>
  <si>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</si>
  <si>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</si>
  <si>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</si>
  <si>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</si>
  <si>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</si>
  <si>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</si>
  <si>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</si>
  <si>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</si>
  <si>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</si>
  <si>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</si>
  <si>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</si>
  <si>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</si>
  <si>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</si>
  <si>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</si>
  <si>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</si>
  <si>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</si>
  <si>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</si>
  <si>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</si>
  <si>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</si>
  <si>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</si>
  <si>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</si>
  <si>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</si>
  <si>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</si>
  <si>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</si>
  <si>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</si>
  <si>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</si>
  <si>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</si>
  <si>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</si>
  <si>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</si>
  <si>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</si>
  <si>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</si>
  <si>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</si>
  <si>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</si>
  <si>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</si>
  <si>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</si>
  <si>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</si>
  <si>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</si>
  <si>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</si>
  <si>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</si>
  <si>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</si>
  <si>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</si>
  <si>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</si>
  <si>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</si>
  <si>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</si>
  <si>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</si>
  <si>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</si>
  <si>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</si>
  <si>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</si>
  <si>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</si>
  <si>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</si>
  <si>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</si>
  <si>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</si>
  <si>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</si>
  <si>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</si>
  <si>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</si>
  <si>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</si>
  <si>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</si>
  <si>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</si>
  <si>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</si>
  <si>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</si>
  <si>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</si>
  <si>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</si>
  <si>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</si>
  <si>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</si>
  <si>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</si>
  <si>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</si>
  <si>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</si>
  <si>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</si>
  <si>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</si>
  <si>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</si>
  <si>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</si>
  <si>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</si>
  <si>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</si>
  <si>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</si>
  <si>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</si>
  <si>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</si>
  <si>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</si>
  <si>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</si>
  <si>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</si>
  <si>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</si>
  <si>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</si>
  <si>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</si>
  <si>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</si>
  <si>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</si>
  <si>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</si>
  <si>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</si>
  <si>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</si>
  <si>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</si>
  <si>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</si>
  <si>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</si>
  <si>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</si>
  <si>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</si>
  <si>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</si>
  <si>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</si>
  <si>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</si>
  <si>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</si>
  <si>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</si>
  <si>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</si>
  <si>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</si>
  <si>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</si>
  <si>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</si>
  <si>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</si>
  <si>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</si>
  <si>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</si>
  <si>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</si>
  <si>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</si>
  <si>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</si>
  <si>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</si>
  <si>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</si>
  <si>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</si>
  <si>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</si>
  <si>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</si>
  <si>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</si>
  <si>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</si>
  <si>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</si>
  <si>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</si>
  <si>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</si>
  <si>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</si>
  <si>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</si>
  <si>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</si>
  <si>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</si>
  <si>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</si>
  <si>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</si>
  <si>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</si>
  <si>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</si>
  <si>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</si>
  <si>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</si>
  <si>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</si>
  <si>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</si>
  <si>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</si>
  <si>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</si>
  <si>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</si>
  <si>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</si>
  <si>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</si>
  <si>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</si>
  <si>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</si>
  <si>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</si>
  <si>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</si>
  <si>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</si>
  <si>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</si>
  <si>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</si>
  <si>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</si>
  <si>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</si>
  <si>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</si>
  <si>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</si>
  <si>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</si>
  <si>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</si>
  <si>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</si>
  <si>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</si>
  <si>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</si>
  <si>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</si>
  <si>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</si>
  <si>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</si>
  <si>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</si>
  <si>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</si>
  <si>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</si>
  <si>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</si>
  <si>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</si>
  <si>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</si>
  <si>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</si>
  <si>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</si>
  <si>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</si>
  <si>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</si>
  <si>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</si>
  <si>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</si>
  <si>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</si>
  <si>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</si>
  <si>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</si>
  <si>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</si>
  <si>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</si>
  <si>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</si>
  <si>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</si>
  <si>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</si>
  <si>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</si>
  <si>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</si>
  <si>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</si>
  <si>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</si>
  <si>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</si>
  <si>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</si>
  <si>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</si>
  <si>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</si>
  <si>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</si>
  <si>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</si>
  <si>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</si>
  <si>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</si>
  <si>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</si>
  <si>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</si>
  <si>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</si>
  <si>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</si>
  <si>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</si>
  <si>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</si>
  <si>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</si>
  <si>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</si>
  <si>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</si>
  <si>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</si>
  <si>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</si>
  <si>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</si>
  <si>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</si>
  <si>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</si>
  <si>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</si>
  <si>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</si>
  <si>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</si>
  <si>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</si>
  <si>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</si>
  <si>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</si>
  <si>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</si>
  <si>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</si>
  <si>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</si>
  <si>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</si>
  <si>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</si>
  <si>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</si>
  <si>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</si>
  <si>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</si>
  <si>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</si>
  <si>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</si>
  <si>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</si>
  <si>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</si>
  <si>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</si>
  <si>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</si>
  <si>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</si>
  <si>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</si>
  <si>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</si>
  <si>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</si>
  <si>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</si>
  <si>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</si>
  <si>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</si>
  <si>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</si>
  <si>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</si>
  <si>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</si>
  <si>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</si>
  <si>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</si>
  <si>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</si>
  <si>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</si>
  <si>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</si>
  <si>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</si>
  <si>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</si>
  <si>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</si>
  <si>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</si>
  <si>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</si>
  <si>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</si>
  <si>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</si>
  <si>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</si>
  <si>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</si>
  <si>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</si>
  <si>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</si>
  <si>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</si>
  <si>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</si>
  <si>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</si>
  <si>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</si>
  <si>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</si>
  <si>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</si>
  <si>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</si>
  <si>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</si>
  <si>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</si>
  <si>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</si>
  <si>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</si>
  <si>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</si>
  <si>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</si>
  <si>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</si>
  <si>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</si>
  <si>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</si>
  <si>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</si>
  <si>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</si>
  <si>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</si>
  <si>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</si>
  <si>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</si>
  <si>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</si>
  <si>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</si>
  <si>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</si>
  <si>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</si>
  <si>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</si>
  <si>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</si>
  <si>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</si>
  <si>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</si>
  <si>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</si>
  <si>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</si>
  <si>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</si>
  <si>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</si>
  <si>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</si>
  <si>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</si>
  <si>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</si>
  <si>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</si>
  <si>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</si>
  <si>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</si>
  <si>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</si>
  <si>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</si>
  <si>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</si>
  <si>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</si>
  <si>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</si>
  <si>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</si>
  <si>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</si>
  <si>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</si>
  <si>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</si>
  <si>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</si>
  <si>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</si>
  <si>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</si>
  <si>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</si>
  <si>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</si>
  <si>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</si>
  <si>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</si>
  <si>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</si>
  <si>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</si>
  <si>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</si>
  <si>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</si>
  <si>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</si>
  <si>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</si>
  <si>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</si>
  <si>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</si>
  <si>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</si>
  <si>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</si>
  <si>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</si>
  <si>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</si>
  <si>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</si>
  <si>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</si>
  <si>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</si>
  <si>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</si>
  <si>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</si>
  <si>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</si>
  <si>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</si>
  <si>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</si>
  <si>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</si>
  <si>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</si>
  <si>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</si>
  <si>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</si>
  <si>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</si>
  <si>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</si>
  <si>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</si>
  <si>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</si>
  <si>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</si>
  <si>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</si>
  <si>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</si>
  <si>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</si>
  <si>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</si>
  <si>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</si>
  <si>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</si>
  <si>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</si>
  <si>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</si>
  <si>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</si>
  <si>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</si>
  <si>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</si>
  <si>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</si>
  <si>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</si>
  <si>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</si>
  <si>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</si>
  <si>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</si>
  <si>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</si>
  <si>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</si>
  <si>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</si>
  <si>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</si>
  <si>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</si>
  <si>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</si>
  <si>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</si>
  <si>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</si>
  <si>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</si>
  <si>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</si>
  <si>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</si>
  <si>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</si>
  <si>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</si>
  <si>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</si>
  <si>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</si>
  <si>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</si>
  <si>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</si>
  <si>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</si>
  <si>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</si>
  <si>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</si>
  <si>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</si>
  <si>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</si>
  <si>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</si>
  <si>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</si>
  <si>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</si>
  <si>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</si>
  <si>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</si>
  <si>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</si>
  <si>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</si>
  <si>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</si>
  <si>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</si>
  <si>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</si>
  <si>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</si>
  <si>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</si>
  <si>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</si>
  <si>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</si>
  <si>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</si>
  <si>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</si>
  <si>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</si>
  <si>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</si>
  <si>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</si>
  <si>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</si>
  <si>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</si>
  <si>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</si>
  <si>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</si>
  <si>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</si>
  <si>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</si>
  <si>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</si>
  <si>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</si>
  <si>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</si>
  <si>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</si>
  <si>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</si>
  <si>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</si>
  <si>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</si>
  <si>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</si>
  <si>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</si>
  <si>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</si>
  <si>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</si>
  <si>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</si>
  <si>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</si>
  <si>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</si>
  <si>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</si>
  <si>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</si>
  <si>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</si>
  <si>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</si>
  <si>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</si>
  <si>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</si>
  <si>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</si>
  <si>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</si>
  <si>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</si>
  <si>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</si>
  <si>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</si>
  <si>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</si>
  <si>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</si>
  <si>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</si>
  <si>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</si>
  <si>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</si>
  <si>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</si>
  <si>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</si>
  <si>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</si>
  <si>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</si>
  <si>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</si>
  <si>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</si>
  <si>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</si>
  <si>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</si>
  <si>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</si>
  <si>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</si>
  <si>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</si>
  <si>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</si>
  <si>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</si>
  <si>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</si>
  <si>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</si>
  <si>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</si>
  <si>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</si>
  <si>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</si>
  <si>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</si>
  <si>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</si>
  <si>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</si>
  <si>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</si>
  <si>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</si>
  <si>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</si>
  <si>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</si>
  <si>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</si>
  <si>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</si>
  <si>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</si>
  <si>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</si>
  <si>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</si>
  <si>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</si>
  <si>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</si>
  <si>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</si>
  <si>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</si>
  <si>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</si>
  <si>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</si>
  <si>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</si>
  <si>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</si>
  <si>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</si>
  <si>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</si>
  <si>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</si>
  <si>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</si>
  <si>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</si>
  <si>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</si>
  <si>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</si>
  <si>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</si>
  <si>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</si>
  <si>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</si>
  <si>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</si>
  <si>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</si>
  <si>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</si>
  <si>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</si>
  <si>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</si>
  <si>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</si>
  <si>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</si>
  <si>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</si>
  <si>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</si>
  <si>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</si>
  <si>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</si>
  <si>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</si>
  <si>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</si>
  <si>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</si>
  <si>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</si>
  <si>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</si>
  <si>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</si>
  <si>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</si>
  <si>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</si>
  <si>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</si>
  <si>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</si>
  <si>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</si>
  <si>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</si>
  <si>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</si>
  <si>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</si>
  <si>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</si>
  <si>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</si>
  <si>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</si>
  <si>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</si>
  <si>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</si>
  <si>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</si>
  <si>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</si>
  <si>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</si>
  <si>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</si>
  <si>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</si>
  <si>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</si>
  <si>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</si>
  <si>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</si>
  <si>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</si>
  <si>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</si>
  <si>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</si>
  <si>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</si>
  <si>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</si>
  <si>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</si>
  <si>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</si>
  <si>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</si>
  <si>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</si>
  <si>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</si>
  <si>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</si>
  <si>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</si>
  <si>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</si>
  <si>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</si>
  <si>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</si>
  <si>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</si>
  <si>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</si>
  <si>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</si>
  <si>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</si>
  <si>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</si>
  <si>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</si>
  <si>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</si>
  <si>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</si>
  <si>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</si>
  <si>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</si>
  <si>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</si>
  <si>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</si>
  <si>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</si>
  <si>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</si>
  <si>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</si>
  <si>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</si>
  <si>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</si>
  <si>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</si>
  <si>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</si>
  <si>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</si>
  <si>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</si>
  <si>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</si>
  <si>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</si>
  <si>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</si>
  <si>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</si>
  <si>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</si>
  <si>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</si>
  <si>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</si>
  <si>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</si>
  <si>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</si>
  <si>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</si>
  <si>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</si>
  <si>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</si>
  <si>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</si>
  <si>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</si>
  <si>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</si>
  <si>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</si>
  <si>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</si>
  <si>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</si>
  <si>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</si>
  <si>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</si>
  <si>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</si>
  <si>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</si>
  <si>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</si>
  <si>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</si>
  <si>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</si>
  <si>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</si>
  <si>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</si>
  <si>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</si>
  <si>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</si>
  <si>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</si>
  <si>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</si>
  <si>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</si>
  <si>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</si>
  <si>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</si>
  <si>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</si>
  <si>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</si>
  <si>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</si>
  <si>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</si>
  <si>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</si>
  <si>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</si>
  <si>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</si>
  <si>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</si>
  <si>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</si>
  <si>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</si>
  <si>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</si>
  <si>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</si>
  <si>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</si>
  <si>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</si>
  <si>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</si>
  <si>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</si>
  <si>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</si>
  <si>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</si>
  <si>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</si>
  <si>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</si>
  <si>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</si>
  <si>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</si>
  <si>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</si>
  <si>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</si>
  <si>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</si>
  <si>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</si>
  <si>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</si>
  <si>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</si>
  <si>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</si>
  <si>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</si>
  <si>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</si>
  <si>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</si>
  <si>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</si>
  <si>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</si>
  <si>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</si>
  <si>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</si>
  <si>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</si>
  <si>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</si>
  <si>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</si>
  <si>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</si>
  <si>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</si>
  <si>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</si>
  <si>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</si>
  <si>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</si>
  <si>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</si>
  <si>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</si>
  <si>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</si>
  <si>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</si>
  <si>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</si>
  <si>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</si>
  <si>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</si>
  <si>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</si>
  <si>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</si>
  <si>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</si>
  <si>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</si>
  <si>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</si>
  <si>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</si>
  <si>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</si>
  <si>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</si>
  <si>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</si>
  <si>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</si>
  <si>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</si>
  <si>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</si>
  <si>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</si>
  <si>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</si>
  <si>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</si>
  <si>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</si>
  <si>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</si>
  <si>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</si>
  <si>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</si>
  <si>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</si>
  <si>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</si>
  <si>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</si>
  <si>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</si>
  <si>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</si>
  <si>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</si>
  <si>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</si>
  <si>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</si>
  <si>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</si>
  <si>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</si>
  <si>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</si>
  <si>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</si>
  <si>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</si>
  <si>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</si>
  <si>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</si>
  <si>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</si>
  <si>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</si>
  <si>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</si>
  <si>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</si>
  <si>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</si>
  <si>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</si>
  <si>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</si>
  <si>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</si>
  <si>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</si>
  <si>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</si>
  <si>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</si>
  <si>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</si>
  <si>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</si>
  <si>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</si>
  <si>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</si>
  <si>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</si>
  <si>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</si>
  <si>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</si>
  <si>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</si>
  <si>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</si>
  <si>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</si>
  <si>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</si>
  <si>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</si>
  <si>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</si>
  <si>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</si>
  <si>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</si>
  <si>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</si>
  <si>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</si>
  <si>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</si>
  <si>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</si>
  <si>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</si>
  <si>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</si>
  <si>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</si>
  <si>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</si>
  <si>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</si>
  <si>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</si>
  <si>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</si>
  <si>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</si>
  <si>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</si>
  <si>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</si>
  <si>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</si>
  <si>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</si>
  <si>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</si>
  <si>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</si>
  <si>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</si>
  <si>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</si>
  <si>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</si>
  <si>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</si>
  <si>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</si>
  <si>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</si>
  <si>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</si>
  <si>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</si>
  <si>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</si>
  <si>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</si>
  <si>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</si>
  <si>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</si>
  <si>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</si>
  <si>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</si>
  <si>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</si>
  <si>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</si>
  <si>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</si>
  <si>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</si>
  <si>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</si>
  <si>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</si>
  <si>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</si>
  <si>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</si>
  <si>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</si>
  <si>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</si>
  <si>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</si>
  <si>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</si>
  <si>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</si>
  <si>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</si>
  <si>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</si>
  <si>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</si>
  <si>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</si>
  <si>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</si>
  <si>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</si>
  <si>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</si>
  <si>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</si>
  <si>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</si>
  <si>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</si>
  <si>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</si>
  <si>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</si>
  <si>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</si>
  <si>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</si>
  <si>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</si>
  <si>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</si>
  <si>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</si>
  <si>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</si>
  <si>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</si>
  <si>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</si>
  <si>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</si>
  <si>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</si>
  <si>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</si>
  <si>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</si>
  <si>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</si>
  <si>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</si>
  <si>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</si>
  <si>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</si>
  <si>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</si>
  <si>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</si>
  <si>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</si>
  <si>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</si>
  <si>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</si>
  <si>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</si>
  <si>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</si>
  <si>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</si>
  <si>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</si>
  <si>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</si>
  <si>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</si>
  <si>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</si>
  <si>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</si>
  <si>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</si>
  <si>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</si>
  <si>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</si>
  <si>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</si>
  <si>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</si>
  <si>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</si>
  <si>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</si>
  <si>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</si>
  <si>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</si>
  <si>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</si>
  <si>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</si>
  <si>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</si>
  <si>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</si>
  <si>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</si>
  <si>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</si>
  <si>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</si>
  <si>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</si>
  <si>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</si>
  <si>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</si>
  <si>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</si>
  <si>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</si>
  <si>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</si>
  <si>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</si>
  <si>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</si>
  <si>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</si>
  <si>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</si>
  <si>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</si>
  <si>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</si>
  <si>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</si>
  <si>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</si>
  <si>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</si>
  <si>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</si>
  <si>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</si>
  <si>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</si>
  <si>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</si>
  <si>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</si>
  <si>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</si>
  <si>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</si>
  <si>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</si>
  <si>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</si>
  <si>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</si>
  <si>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</si>
  <si>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</si>
  <si>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</si>
  <si>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</si>
  <si>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</si>
  <si>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</si>
  <si>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</si>
  <si>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</si>
  <si>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</si>
  <si>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</si>
  <si>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</si>
  <si>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</si>
  <si>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</si>
  <si>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</si>
  <si>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</si>
  <si>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</si>
  <si>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</si>
  <si>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</si>
  <si>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</si>
  <si>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</si>
  <si>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</si>
  <si>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</si>
  <si>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</si>
  <si>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</si>
  <si>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</si>
  <si>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</si>
  <si>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</si>
  <si>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</si>
  <si>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</si>
  <si>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</si>
  <si>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</si>
  <si>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</si>
  <si>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</si>
  <si>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</si>
  <si>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</si>
  <si>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</si>
  <si>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</si>
  <si>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</si>
  <si>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</si>
  <si>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</si>
  <si>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</si>
  <si>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</si>
  <si>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</si>
  <si>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</si>
  <si>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</si>
  <si>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</si>
  <si>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</si>
  <si>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</si>
  <si>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</si>
  <si>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</si>
  <si>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</si>
  <si>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</si>
  <si>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</si>
  <si>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</si>
  <si>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</si>
  <si>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</si>
  <si>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</si>
  <si>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</si>
  <si>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</si>
  <si>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</si>
  <si>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</si>
  <si>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</si>
  <si>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</si>
  <si>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</si>
  <si>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</si>
  <si>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</si>
  <si>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</si>
  <si>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</si>
  <si>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</si>
  <si>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</si>
  <si>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</si>
  <si>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</si>
  <si>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</si>
  <si>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</si>
  <si>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</si>
  <si>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</si>
  <si>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</si>
  <si>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</si>
  <si>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</si>
  <si>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</si>
  <si>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</si>
  <si>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</si>
  <si>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</si>
  <si>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</si>
  <si>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</si>
  <si>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</si>
  <si>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</si>
  <si>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</si>
  <si>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</si>
  <si>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</si>
  <si>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</si>
  <si>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</si>
  <si>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</si>
  <si>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</si>
  <si>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</si>
  <si>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</si>
  <si>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</si>
  <si>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</si>
  <si>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</si>
  <si>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</si>
  <si>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</si>
  <si>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</si>
  <si>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</si>
  <si>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</si>
  <si>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</si>
  <si>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</si>
  <si>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</si>
  <si>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</si>
  <si>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</si>
  <si>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</si>
  <si>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</si>
  <si>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</si>
  <si>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</si>
  <si>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</si>
  <si>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</si>
  <si>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</si>
  <si>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</si>
  <si>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</si>
  <si>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</si>
  <si>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</si>
  <si>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</si>
  <si>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</si>
  <si>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</si>
  <si>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</si>
  <si>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</si>
  <si>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</si>
  <si>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</si>
  <si>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</si>
  <si>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</si>
  <si>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</si>
  <si>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</si>
  <si>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</si>
  <si>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</si>
  <si>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</si>
  <si>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</si>
  <si>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</si>
  <si>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</si>
  <si>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</si>
  <si>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</si>
  <si>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</si>
  <si>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</si>
  <si>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</si>
  <si>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</si>
  <si>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</si>
  <si>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</si>
  <si>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</si>
  <si>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</si>
  <si>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</si>
  <si>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</si>
  <si>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</si>
  <si>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</si>
  <si>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</si>
  <si>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</si>
  <si>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</si>
  <si>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</si>
  <si>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</si>
  <si>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</si>
  <si>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</si>
  <si>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</si>
  <si>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</si>
  <si>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</si>
  <si>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</si>
  <si>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</si>
  <si>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</si>
  <si>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</si>
  <si>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</si>
  <si>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</si>
  <si>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</si>
  <si>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</si>
  <si>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</si>
  <si>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</si>
  <si>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</si>
  <si>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</si>
  <si>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</si>
  <si>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</si>
  <si>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</si>
  <si>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</si>
  <si>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</si>
  <si>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</si>
  <si>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</si>
  <si>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</si>
  <si>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</si>
  <si>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</si>
  <si>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</si>
  <si>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</si>
  <si>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</si>
  <si>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</si>
  <si>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</si>
  <si>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</si>
  <si>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</si>
  <si>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</si>
  <si>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</si>
  <si>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</si>
  <si>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</si>
  <si>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</si>
  <si>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</si>
  <si>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</si>
  <si>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</si>
  <si>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</si>
  <si>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</si>
  <si>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</si>
  <si>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</si>
  <si>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</si>
  <si>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</si>
  <si>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</si>
  <si>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</si>
  <si>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</si>
  <si>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</si>
  <si>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</si>
  <si>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</si>
  <si>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</si>
  <si>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</si>
  <si>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</si>
  <si>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</si>
  <si>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</si>
  <si>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</si>
  <si>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</si>
  <si>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</si>
  <si>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</si>
  <si>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</si>
  <si>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</si>
  <si>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</si>
  <si>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</si>
  <si>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</si>
  <si>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</si>
  <si>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</si>
  <si>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</si>
  <si>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</si>
  <si>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</si>
  <si>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</si>
  <si>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</si>
  <si>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</si>
  <si>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</si>
  <si>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</si>
  <si>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</si>
  <si>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</si>
  <si>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</si>
  <si>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</si>
  <si>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</si>
  <si>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</si>
  <si>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</si>
  <si>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</si>
  <si>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</si>
  <si>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</si>
  <si>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</si>
  <si>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</si>
  <si>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</si>
  <si>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</si>
  <si>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</si>
  <si>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</si>
  <si>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</si>
  <si>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</si>
  <si>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</si>
  <si>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</si>
  <si>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</si>
  <si>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</si>
  <si>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</si>
  <si>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</si>
  <si>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</si>
  <si>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</si>
  <si>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</si>
  <si>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</si>
  <si>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</si>
  <si>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</si>
  <si>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</si>
  <si>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</si>
  <si>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</si>
  <si>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</si>
  <si>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</si>
  <si>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</si>
  <si>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</si>
  <si>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</si>
  <si>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</si>
  <si>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</si>
  <si>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</si>
  <si>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</si>
  <si>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</si>
  <si>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</si>
  <si>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</si>
  <si>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</si>
  <si>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</si>
  <si>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</si>
  <si>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</si>
  <si>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</si>
  <si>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</si>
  <si>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</si>
  <si>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</si>
  <si>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</si>
  <si>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</si>
  <si>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</si>
  <si>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</si>
  <si>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</si>
  <si>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</si>
  <si>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</si>
  <si>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</si>
  <si>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</si>
  <si>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</si>
  <si>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</si>
  <si>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</si>
  <si>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</si>
  <si>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</si>
  <si>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</si>
  <si>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</si>
  <si>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</si>
  <si>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</si>
  <si>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</si>
  <si>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</si>
  <si>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</si>
  <si>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</si>
  <si>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</si>
  <si>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</si>
  <si>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</si>
  <si>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</si>
  <si>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</si>
  <si>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</si>
  <si>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</si>
  <si>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</si>
  <si>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</si>
  <si>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</si>
  <si>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</si>
  <si>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</si>
  <si>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</si>
  <si>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</si>
  <si>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</si>
  <si>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</si>
  <si>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</si>
  <si>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</si>
  <si>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</si>
  <si>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</si>
  <si>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</si>
  <si>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</si>
  <si>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</si>
  <si>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</si>
  <si>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</si>
  <si>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</si>
  <si>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</si>
  <si>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</si>
  <si>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</si>
  <si>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</si>
  <si>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</si>
  <si>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</si>
  <si>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</si>
  <si>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</si>
  <si>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</si>
  <si>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</si>
  <si>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</si>
  <si>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</si>
  <si>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</si>
  <si>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</si>
  <si>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</si>
  <si>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</si>
  <si>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</si>
  <si>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</si>
  <si>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</si>
  <si>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</si>
  <si>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</si>
  <si>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</si>
  <si>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</si>
  <si>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</si>
  <si>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</si>
  <si>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</si>
  <si>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</si>
  <si>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</si>
  <si>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</si>
  <si>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</si>
  <si>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</si>
  <si>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</si>
  <si>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</si>
  <si>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</si>
  <si>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</si>
  <si>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</si>
  <si>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</si>
  <si>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</si>
  <si>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</si>
  <si>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</si>
  <si>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</si>
  <si>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</si>
  <si>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</si>
  <si>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</si>
  <si>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</si>
  <si>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</si>
  <si>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</si>
  <si>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</si>
  <si>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</si>
  <si>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</si>
  <si>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</si>
  <si>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</si>
  <si>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</si>
  <si>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</si>
  <si>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</si>
  <si>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</si>
  <si>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</si>
  <si>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</si>
  <si>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</si>
  <si>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</si>
  <si>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</si>
  <si>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</si>
  <si>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</si>
  <si>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</si>
  <si>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</si>
  <si>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</si>
  <si>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</si>
  <si>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</si>
  <si>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</si>
  <si>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</si>
  <si>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</si>
  <si>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</si>
  <si>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</si>
  <si>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</si>
  <si>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</si>
  <si>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</si>
  <si>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</si>
  <si>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</si>
  <si>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</si>
  <si>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</si>
  <si>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</si>
  <si>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</si>
  <si>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</si>
  <si>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</si>
  <si>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</si>
  <si>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</si>
  <si>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</si>
  <si>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</si>
  <si>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</si>
  <si>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</si>
  <si>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</si>
  <si>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</si>
  <si>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</si>
  <si>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</si>
  <si>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</si>
  <si>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</si>
  <si>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</si>
  <si>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</si>
  <si>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</si>
  <si>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</si>
  <si>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</si>
  <si>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</si>
  <si>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</si>
  <si>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</si>
  <si>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</si>
  <si>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</si>
  <si>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</si>
  <si>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</si>
  <si>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</si>
  <si>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</si>
  <si>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</si>
  <si>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</si>
  <si>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</si>
  <si>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</si>
  <si>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</si>
  <si>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</si>
  <si>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</si>
  <si>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</si>
  <si>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</si>
  <si>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</si>
  <si>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</si>
  <si>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</si>
  <si>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</si>
  <si>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</si>
  <si>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</si>
  <si>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</si>
  <si>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</si>
  <si>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</si>
  <si>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</si>
  <si>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</si>
  <si>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</si>
  <si>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</si>
  <si>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</si>
  <si>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</si>
  <si>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</si>
  <si>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</si>
  <si>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</si>
  <si>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</si>
  <si>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</si>
  <si>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</si>
  <si>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</si>
  <si>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</si>
  <si>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</si>
  <si>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</si>
  <si>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</si>
  <si>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</si>
  <si>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</si>
  <si>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</si>
  <si>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</si>
  <si>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</si>
  <si>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</si>
  <si>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</si>
  <si>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</si>
  <si>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</si>
  <si>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</si>
  <si>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</si>
  <si>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</si>
  <si>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</si>
  <si>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</si>
  <si>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</si>
  <si>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</si>
  <si>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</si>
  <si>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</si>
  <si>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</si>
  <si>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</si>
  <si>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</si>
  <si>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</si>
  <si>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</si>
  <si>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</si>
  <si>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</si>
  <si>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</si>
  <si>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</si>
  <si>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</si>
  <si>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</si>
  <si>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</si>
  <si>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</si>
  <si>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</si>
  <si>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</si>
  <si>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</si>
  <si>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</si>
  <si>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</si>
  <si>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</si>
  <si>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</si>
  <si>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</si>
  <si>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</si>
  <si>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</si>
  <si>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</si>
  <si>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</si>
  <si>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</si>
  <si>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</si>
  <si>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</si>
  <si>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</si>
  <si>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</si>
  <si>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</si>
  <si>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</si>
  <si>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</si>
  <si>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</si>
  <si>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</si>
  <si>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</si>
  <si>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</si>
  <si>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</si>
  <si>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</si>
  <si>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</si>
  <si>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</si>
  <si>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</si>
  <si>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</si>
  <si>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</si>
  <si>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</si>
  <si>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</si>
  <si>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</si>
  <si>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</si>
  <si>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</si>
  <si>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</si>
  <si>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</si>
  <si>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</si>
  <si>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</si>
  <si>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</si>
  <si>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</si>
  <si>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</si>
  <si>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</si>
  <si>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</si>
  <si>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</si>
  <si>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</si>
  <si>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</si>
  <si>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</si>
  <si>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</si>
  <si>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</si>
  <si>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</si>
  <si>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</si>
  <si>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</si>
  <si>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</si>
  <si>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</si>
  <si>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</si>
  <si>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</si>
  <si>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</si>
  <si>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</si>
  <si>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</si>
  <si>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</si>
  <si>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</si>
  <si>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</si>
  <si>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</si>
  <si>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</si>
  <si>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</si>
  <si>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</si>
  <si>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</si>
  <si>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</si>
  <si>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</si>
  <si>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</si>
  <si>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</si>
  <si>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</si>
  <si>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</si>
  <si>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</si>
  <si>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</si>
  <si>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</si>
  <si>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</si>
  <si>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</si>
  <si>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</si>
  <si>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</si>
  <si>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</si>
  <si>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</si>
  <si>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</si>
  <si>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</si>
  <si>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</si>
  <si>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</si>
  <si>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</si>
  <si>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</si>
  <si>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</si>
  <si>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</si>
  <si>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</si>
  <si>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</si>
  <si>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</si>
  <si>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</si>
  <si>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</si>
  <si>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</si>
  <si>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</si>
  <si>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</si>
  <si>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</si>
  <si>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</si>
  <si>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</si>
  <si>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</si>
  <si>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</si>
  <si>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</si>
  <si>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</si>
  <si>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</si>
  <si>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</si>
  <si>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</si>
  <si>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</si>
  <si>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</si>
  <si>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</si>
  <si>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</si>
  <si>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</si>
  <si>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</si>
  <si>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</si>
  <si>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</si>
  <si>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</si>
  <si>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</si>
  <si>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</si>
  <si>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</si>
  <si>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</si>
  <si>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</si>
  <si>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</si>
  <si>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</si>
  <si>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</si>
  <si>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</si>
  <si>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</si>
  <si>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</si>
  <si>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</si>
  <si>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</si>
  <si>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</si>
  <si>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</si>
  <si>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</si>
  <si>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</si>
  <si>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</si>
  <si>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</si>
  <si>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</si>
  <si>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</si>
  <si>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</si>
  <si>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</si>
  <si>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</si>
  <si>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</si>
  <si>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</si>
  <si>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</si>
  <si>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</si>
  <si>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</si>
  <si>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</si>
  <si>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</si>
  <si>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</si>
  <si>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</si>
  <si>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</si>
  <si>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</si>
  <si>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</si>
  <si>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</si>
  <si>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</si>
  <si>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</si>
  <si>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</si>
  <si>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</si>
  <si>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</si>
  <si>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</si>
  <si>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</si>
  <si>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</si>
  <si>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</si>
  <si>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</si>
  <si>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</si>
  <si>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</si>
  <si>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</si>
  <si>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</si>
  <si>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</si>
  <si>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</si>
  <si>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</si>
  <si>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</si>
  <si>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</si>
  <si>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</si>
  <si>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</si>
  <si>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</si>
  <si>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</si>
  <si>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</si>
  <si>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</si>
  <si>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</si>
  <si>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</si>
  <si>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</si>
  <si>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</si>
  <si>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</si>
  <si>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</si>
  <si>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</si>
  <si>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</si>
  <si>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</si>
  <si>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</si>
  <si>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</si>
  <si>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</si>
  <si>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</si>
  <si>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</si>
  <si>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</si>
  <si>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</si>
  <si>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</si>
  <si>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</si>
  <si>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</si>
  <si>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</si>
  <si>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</si>
  <si>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</si>
  <si>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</si>
  <si>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</si>
  <si>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</si>
  <si>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</si>
  <si>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</si>
  <si>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</si>
  <si>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</si>
  <si>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</si>
  <si>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</si>
  <si>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</si>
  <si>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</si>
  <si>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</si>
  <si>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</si>
  <si>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</si>
  <si>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</si>
  <si>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</si>
  <si>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</si>
  <si>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</si>
  <si>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</si>
  <si>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</si>
  <si>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</si>
  <si>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</si>
  <si>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</si>
  <si>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</si>
  <si>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</si>
  <si>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</si>
  <si>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</si>
  <si>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</si>
  <si>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</si>
  <si>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</si>
  <si>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</si>
  <si>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</si>
  <si>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</si>
  <si>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</si>
  <si>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</si>
  <si>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</si>
  <si>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</si>
  <si>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</si>
  <si>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</si>
  <si>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</si>
  <si>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</si>
  <si>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</si>
  <si>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</si>
  <si>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</si>
  <si>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</si>
  <si>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</si>
  <si>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</si>
  <si>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</si>
  <si>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</si>
  <si>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</si>
  <si>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</si>
  <si>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</si>
  <si>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</si>
  <si>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</si>
  <si>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</si>
  <si>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</si>
  <si>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</si>
  <si>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</si>
  <si>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</si>
  <si>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</si>
  <si>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</si>
  <si>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</si>
  <si>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</si>
  <si>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</si>
  <si>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</si>
  <si>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</si>
  <si>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</si>
  <si>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</si>
  <si>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</si>
  <si>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</si>
  <si>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</si>
  <si>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</si>
  <si>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</si>
  <si>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</si>
  <si>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</si>
  <si>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</si>
  <si>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</si>
  <si>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</si>
  <si>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</si>
  <si>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</si>
  <si>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</si>
  <si>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</si>
  <si>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</si>
  <si>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</si>
  <si>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</si>
  <si>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</si>
  <si>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</si>
  <si>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</si>
  <si>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</si>
  <si>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</si>
  <si>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</si>
  <si>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</si>
  <si>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</si>
  <si>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</si>
  <si>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</si>
  <si>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</si>
  <si>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</si>
  <si>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</si>
  <si>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</si>
  <si>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</si>
  <si>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</si>
  <si>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</si>
  <si>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</si>
  <si>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</si>
  <si>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</si>
  <si>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</si>
  <si>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</si>
  <si>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</si>
  <si>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</si>
  <si>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</si>
  <si>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</si>
  <si>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</si>
  <si>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</si>
  <si>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</si>
  <si>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</si>
  <si>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</si>
  <si>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</si>
  <si>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</si>
  <si>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</si>
  <si>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</si>
  <si>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</si>
  <si>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</si>
  <si>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</si>
  <si>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</si>
  <si>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</si>
  <si>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</si>
  <si>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</si>
  <si>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</si>
  <si>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</si>
  <si>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</si>
  <si>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</si>
  <si>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</si>
  <si>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</si>
  <si>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</si>
  <si>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</si>
  <si>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</si>
  <si>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</si>
  <si>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</si>
  <si>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</si>
  <si>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</si>
  <si>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</si>
  <si>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</si>
  <si>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</si>
  <si>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</si>
  <si>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</si>
  <si>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</si>
  <si>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</si>
  <si>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</si>
  <si>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</si>
  <si>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</si>
  <si>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</si>
  <si>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</si>
  <si>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</si>
  <si>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</si>
  <si>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</si>
  <si>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</si>
  <si>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</si>
  <si>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</si>
  <si>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</si>
  <si>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</si>
  <si>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</si>
  <si>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</si>
  <si>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</si>
  <si>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</si>
  <si>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</si>
  <si>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</si>
  <si>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</si>
  <si>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</si>
  <si>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</si>
  <si>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</si>
  <si>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</si>
  <si>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</si>
  <si>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</si>
  <si>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</si>
  <si>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</si>
  <si>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</si>
  <si>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</si>
  <si>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</si>
  <si>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</si>
  <si>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</si>
  <si>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</si>
  <si>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</si>
  <si>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</si>
  <si>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</si>
  <si>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</si>
  <si>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</si>
  <si>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</si>
  <si>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</si>
  <si>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</si>
  <si>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</si>
  <si>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</si>
  <si>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</si>
  <si>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</si>
  <si>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</si>
  <si>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</si>
  <si>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</si>
  <si>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</si>
  <si>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</si>
  <si>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</si>
  <si>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</si>
  <si>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</si>
  <si>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</si>
  <si>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</si>
  <si>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</si>
  <si>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</si>
  <si>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</si>
  <si>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</si>
  <si>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</si>
  <si>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</si>
  <si>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</si>
  <si>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</si>
  <si>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</si>
  <si>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</si>
  <si>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</si>
  <si>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</si>
  <si>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</si>
  <si>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</si>
  <si>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</si>
  <si>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</si>
  <si>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</si>
  <si>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</si>
  <si>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</si>
  <si>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</si>
  <si>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</si>
  <si>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</si>
  <si>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</si>
  <si>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</si>
  <si>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</si>
  <si>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</si>
  <si>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</si>
  <si>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</si>
  <si>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</si>
  <si>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</si>
  <si>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</si>
  <si>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</si>
  <si>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</si>
  <si>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</si>
  <si>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</si>
  <si>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</si>
  <si>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</si>
  <si>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</si>
  <si>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</si>
  <si>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</si>
  <si>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</si>
  <si>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</si>
  <si>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</si>
  <si>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</si>
  <si>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</si>
  <si>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</si>
  <si>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</si>
  <si>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</si>
  <si>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</si>
  <si>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</si>
  <si>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</si>
  <si>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</si>
  <si>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</si>
  <si>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</si>
  <si>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</si>
  <si>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</si>
  <si>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</si>
  <si>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</si>
  <si>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</si>
  <si>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</si>
  <si>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</si>
  <si>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</si>
  <si>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</si>
  <si>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</si>
  <si>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</si>
  <si>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</si>
  <si>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</si>
  <si>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</si>
  <si>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</si>
  <si>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</si>
  <si>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</si>
  <si>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</si>
  <si>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</si>
  <si>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</si>
  <si>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</si>
  <si>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</si>
  <si>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</si>
  <si>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</si>
  <si>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</si>
  <si>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</si>
  <si>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</si>
  <si>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</si>
  <si>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</si>
  <si>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</si>
  <si>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</si>
  <si>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</si>
  <si>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</si>
  <si>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</si>
  <si>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</si>
  <si>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</si>
  <si>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</si>
  <si>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</si>
  <si>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</si>
  <si>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</si>
  <si>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</si>
  <si>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</si>
  <si>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</si>
  <si>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</si>
  <si>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</si>
  <si>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</si>
  <si>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</si>
  <si>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</si>
  <si>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</si>
  <si>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</si>
  <si>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</si>
  <si>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</si>
  <si>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</si>
  <si>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</si>
  <si>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</si>
  <si>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</si>
  <si>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</si>
  <si>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</si>
  <si>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</si>
  <si>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</si>
  <si>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</si>
  <si>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</si>
  <si>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</si>
  <si>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</si>
  <si>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</si>
  <si>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</si>
  <si>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</si>
  <si>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</si>
  <si>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</si>
  <si>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</si>
  <si>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</si>
  <si>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</si>
  <si>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</si>
  <si>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</si>
  <si>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</si>
  <si>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</si>
  <si>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</si>
  <si>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</si>
  <si>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</si>
  <si>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</si>
  <si>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</si>
  <si>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</si>
  <si>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</si>
  <si>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</si>
  <si>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</si>
  <si>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</si>
  <si>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</si>
  <si>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</si>
  <si>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</si>
  <si>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</si>
  <si>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</si>
  <si>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</si>
  <si>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</si>
  <si>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</si>
  <si>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</si>
  <si>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</si>
  <si>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</si>
  <si>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</si>
  <si>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</si>
  <si>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</si>
  <si>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</si>
  <si>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</si>
  <si>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</si>
  <si>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</si>
  <si>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</si>
  <si>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</si>
  <si>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</si>
  <si>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</si>
  <si>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</si>
  <si>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</si>
  <si>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</si>
  <si>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</si>
  <si>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</si>
  <si>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</si>
  <si>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</si>
  <si>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</si>
  <si>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</si>
  <si>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</si>
  <si>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</si>
  <si>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</si>
  <si>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</si>
  <si>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</si>
  <si>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</si>
  <si>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</si>
  <si>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</si>
  <si>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</si>
  <si>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</si>
  <si>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</si>
  <si>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</si>
  <si>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</si>
  <si>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</si>
  <si>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</si>
  <si>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</si>
  <si>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</si>
  <si>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</si>
  <si>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</si>
  <si>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</si>
  <si>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</si>
  <si>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</si>
  <si>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</si>
  <si>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</si>
  <si>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</si>
  <si>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</si>
  <si>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</si>
  <si>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</si>
  <si>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</si>
  <si>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</si>
  <si>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</si>
  <si>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</si>
  <si>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</si>
  <si>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</si>
  <si>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</si>
  <si>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</si>
  <si>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</si>
  <si>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</si>
  <si>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</si>
  <si>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</si>
  <si>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</si>
  <si>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</si>
  <si>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</si>
  <si>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</si>
  <si>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</si>
  <si>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</si>
  <si>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</si>
  <si>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</si>
  <si>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</si>
  <si>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</si>
  <si>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</si>
  <si>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</si>
  <si>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</si>
  <si>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</si>
  <si>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</si>
  <si>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</si>
  <si>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</si>
  <si>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</si>
  <si>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</si>
  <si>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</si>
  <si>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</si>
  <si>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</si>
  <si>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</si>
  <si>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</si>
  <si>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</si>
  <si>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</si>
  <si>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</si>
  <si>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</si>
  <si>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</si>
  <si>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</si>
  <si>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</si>
  <si>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</si>
  <si>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</si>
  <si>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</si>
  <si>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</si>
  <si>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</si>
  <si>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</si>
  <si>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</si>
  <si>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</si>
  <si>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</si>
  <si>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</si>
  <si>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</si>
  <si>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</si>
  <si>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</si>
  <si>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</si>
  <si>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</si>
  <si>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</si>
  <si>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</si>
  <si>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</si>
  <si>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</si>
  <si>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</si>
  <si>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</si>
  <si>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</si>
  <si>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</si>
  <si>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</si>
  <si>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</si>
  <si>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</si>
  <si>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</si>
  <si>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</si>
  <si>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</si>
  <si>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</si>
  <si>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</si>
  <si>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</si>
  <si>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</si>
  <si>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</si>
  <si>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</si>
  <si>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</si>
  <si>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</si>
  <si>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</si>
  <si>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</si>
  <si>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</si>
  <si>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</si>
  <si>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</si>
  <si>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</si>
  <si>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</si>
  <si>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</si>
  <si>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</si>
  <si>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</si>
  <si>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</si>
  <si>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</si>
  <si>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</si>
  <si>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</si>
  <si>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</si>
  <si>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</si>
  <si>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</si>
  <si>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</si>
  <si>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</si>
  <si>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</si>
  <si>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</si>
  <si>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</si>
  <si>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</si>
  <si>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</si>
  <si>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</si>
  <si>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</si>
  <si>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</si>
  <si>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</si>
  <si>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</si>
  <si>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</si>
  <si>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</si>
  <si>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</si>
  <si>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</si>
  <si>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</si>
  <si>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</si>
  <si>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</si>
  <si>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</si>
  <si>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</si>
  <si>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</si>
  <si>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</si>
  <si>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</si>
  <si>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</si>
  <si>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</si>
  <si>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</si>
  <si>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</si>
  <si>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</si>
  <si>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</si>
  <si>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</si>
  <si>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</si>
  <si>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</si>
  <si>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</si>
  <si>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</si>
  <si>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</si>
  <si>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</si>
  <si>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</si>
  <si>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</si>
  <si>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</si>
  <si>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</si>
  <si>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</si>
  <si>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</si>
  <si>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</si>
  <si>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</si>
  <si>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</si>
  <si>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</si>
  <si>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</si>
  <si>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</si>
  <si>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</si>
  <si>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</si>
  <si>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</si>
  <si>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</si>
  <si>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</si>
  <si>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</si>
  <si>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</si>
  <si>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</si>
  <si>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</si>
  <si>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</si>
  <si>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</si>
  <si>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</si>
  <si>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</si>
  <si>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</si>
  <si>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</si>
  <si>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</si>
  <si>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</si>
  <si>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</si>
  <si>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</si>
  <si>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</si>
  <si>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</si>
  <si>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</si>
  <si>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</si>
  <si>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</si>
  <si>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</si>
  <si>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</si>
  <si>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</si>
  <si>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</si>
  <si>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</si>
  <si>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</si>
  <si>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</si>
  <si>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</si>
  <si>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</si>
  <si>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</si>
  <si>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</si>
  <si>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</si>
  <si>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</si>
  <si>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</si>
  <si>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</si>
  <si>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</si>
  <si>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</si>
  <si>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</si>
  <si>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</si>
  <si>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</si>
  <si>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</si>
  <si>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</si>
  <si>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</si>
  <si>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</si>
  <si>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</si>
  <si>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</si>
  <si>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</si>
  <si>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</si>
  <si>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</si>
  <si>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</si>
  <si>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</si>
  <si>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</si>
  <si>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</si>
  <si>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</si>
  <si>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</si>
  <si>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</si>
  <si>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</si>
  <si>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</si>
  <si>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</si>
  <si>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</si>
  <si>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</si>
  <si>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</si>
  <si>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</si>
  <si>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</si>
  <si>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</si>
  <si>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</si>
  <si>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</si>
  <si>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</si>
  <si>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</si>
  <si>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</si>
  <si>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</si>
  <si>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</si>
  <si>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</si>
  <si>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</si>
  <si>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</si>
  <si>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</si>
  <si>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</si>
  <si>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</si>
  <si>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</si>
  <si>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</si>
  <si>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</si>
  <si>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</si>
  <si>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</si>
  <si>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</si>
  <si>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</si>
  <si>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</si>
  <si>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</si>
  <si>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</si>
  <si>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</si>
  <si>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</si>
  <si>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</si>
  <si>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</si>
  <si>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</si>
  <si>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</si>
  <si>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</si>
  <si>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</si>
  <si>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</si>
  <si>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</si>
  <si>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</si>
  <si>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</si>
  <si>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</si>
  <si>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</si>
  <si>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</si>
  <si>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</si>
  <si>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</si>
  <si>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</si>
  <si>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</si>
  <si>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</si>
  <si>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</si>
  <si>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</si>
  <si>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</si>
  <si>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</si>
  <si>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</si>
  <si>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</si>
  <si>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</si>
  <si>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</si>
  <si>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</si>
  <si>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</si>
  <si>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</si>
  <si>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</si>
  <si>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</si>
  <si>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</si>
  <si>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</si>
  <si>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</si>
  <si>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</si>
  <si>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</si>
  <si>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</si>
  <si>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</si>
  <si>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</si>
  <si>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</si>
  <si>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</si>
  <si>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</si>
  <si>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</si>
  <si>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</si>
  <si>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</si>
  <si>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</si>
  <si>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</si>
  <si>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</si>
  <si>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</si>
  <si>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</si>
  <si>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</si>
  <si>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</si>
  <si>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</si>
  <si>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</si>
  <si>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</si>
  <si>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</si>
  <si>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</si>
  <si>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</si>
  <si>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</si>
  <si>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</si>
  <si>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</si>
  <si>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</si>
  <si>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</si>
  <si>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</si>
  <si>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</si>
  <si>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</si>
  <si>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</si>
  <si>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</si>
  <si>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</si>
  <si>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</si>
  <si>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</si>
  <si>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</si>
  <si>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</si>
  <si>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</si>
  <si>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</si>
  <si>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</si>
  <si>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</si>
  <si>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</si>
  <si>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</si>
  <si>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</si>
  <si>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</si>
  <si>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</si>
  <si>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</si>
  <si>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</si>
  <si>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</si>
  <si>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</si>
  <si>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</si>
  <si>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</si>
  <si>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</si>
  <si>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</si>
  <si>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</si>
  <si>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</si>
  <si>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</si>
  <si>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</si>
  <si>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</si>
  <si>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</si>
  <si>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</si>
  <si>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</si>
  <si>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</si>
  <si>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</si>
  <si>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</si>
  <si>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</si>
  <si>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</si>
  <si>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</si>
  <si>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</si>
  <si>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</si>
  <si>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</si>
  <si>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</si>
  <si>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</si>
  <si>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</si>
  <si>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</si>
  <si>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</si>
  <si>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</si>
  <si>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</si>
  <si>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</si>
  <si>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</si>
  <si>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</si>
  <si>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</si>
  <si>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</si>
  <si>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</si>
  <si>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</si>
  <si>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</si>
  <si>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</si>
  <si>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</si>
  <si>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</si>
  <si>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</si>
  <si>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</si>
  <si>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</si>
  <si>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</si>
  <si>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</si>
  <si>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</si>
  <si>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</si>
  <si>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</si>
  <si>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</si>
  <si>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</si>
  <si>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</si>
  <si>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</si>
  <si>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</si>
  <si>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</si>
  <si>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</si>
  <si>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</si>
  <si>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</si>
  <si>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</si>
  <si>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</si>
  <si>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</si>
  <si>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</si>
  <si>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</si>
  <si>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</si>
  <si>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</si>
  <si>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</si>
  <si>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</si>
  <si>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</si>
  <si>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</si>
  <si>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</si>
  <si>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</si>
  <si>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</si>
  <si>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</si>
  <si>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</si>
  <si>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</si>
  <si>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</si>
  <si>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</si>
  <si>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</si>
  <si>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</si>
  <si>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</si>
  <si>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</si>
  <si>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</si>
  <si>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</si>
  <si>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</si>
  <si>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</si>
  <si>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</si>
  <si>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</si>
  <si>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</si>
  <si>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</si>
  <si>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</si>
  <si>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</si>
  <si>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</si>
  <si>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</si>
  <si>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</si>
  <si>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</si>
  <si>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</si>
  <si>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</si>
  <si>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</si>
  <si>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</si>
  <si>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</si>
  <si>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</si>
  <si>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</si>
  <si>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</si>
  <si>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</si>
  <si>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</si>
  <si>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</si>
  <si>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</si>
  <si>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</si>
  <si>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</si>
  <si>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</si>
  <si>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</si>
  <si>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</si>
  <si>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</si>
  <si>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</si>
  <si>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</si>
  <si>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</si>
  <si>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</si>
  <si>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</si>
  <si>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</si>
  <si>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</si>
  <si>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</si>
  <si>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</si>
  <si>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</si>
  <si>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</si>
  <si>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</si>
  <si>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</si>
  <si>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</si>
  <si>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</si>
  <si>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</si>
  <si>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</si>
  <si>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</si>
  <si>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</si>
  <si>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</si>
  <si>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</si>
  <si>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</si>
  <si>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</si>
  <si>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</si>
  <si>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</si>
  <si>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</si>
  <si>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</si>
  <si>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</si>
  <si>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</si>
  <si>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</si>
  <si>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</si>
  <si>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</si>
  <si>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</si>
  <si>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</si>
  <si>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</si>
  <si>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</si>
  <si>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</si>
  <si>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</si>
  <si>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</si>
  <si>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</si>
  <si>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</si>
  <si>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</si>
  <si>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</si>
  <si>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</si>
  <si>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</si>
  <si>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</si>
  <si>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</si>
  <si>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</si>
  <si>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</si>
  <si>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</si>
  <si>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</si>
  <si>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</si>
  <si>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</si>
  <si>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</si>
  <si>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</si>
  <si>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</si>
  <si>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</si>
  <si>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</si>
  <si>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</si>
  <si>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</si>
  <si>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</si>
  <si>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</si>
  <si>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</si>
  <si>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</si>
  <si>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</si>
  <si>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</si>
  <si>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</si>
  <si>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</si>
  <si>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</si>
  <si>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</si>
  <si>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</si>
  <si>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</si>
  <si>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</si>
  <si>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</si>
  <si>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</si>
  <si>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</si>
  <si>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</si>
  <si>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</si>
  <si>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</si>
  <si>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</si>
  <si>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</si>
  <si>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</si>
  <si>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</si>
  <si>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</si>
  <si>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</si>
  <si>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</si>
  <si>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</si>
  <si>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</si>
  <si>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</si>
  <si>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</si>
  <si>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</si>
  <si>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</si>
  <si>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</si>
  <si>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</si>
  <si>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</si>
  <si>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</si>
  <si>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</si>
  <si>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</si>
  <si>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</si>
  <si>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</si>
  <si>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</si>
  <si>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</si>
  <si>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</si>
  <si>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</si>
  <si>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</si>
  <si>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</si>
  <si>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</si>
  <si>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</si>
  <si>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</si>
  <si>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</si>
  <si>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</si>
  <si>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</si>
  <si>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</si>
  <si>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</si>
  <si>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</si>
  <si>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</si>
  <si>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</si>
  <si>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</si>
  <si>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</si>
  <si>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</si>
  <si>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</si>
  <si>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</si>
  <si>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</si>
  <si>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</si>
  <si>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</si>
  <si>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</si>
  <si>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</si>
  <si>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</si>
  <si>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</si>
  <si>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</si>
  <si>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</si>
  <si>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</si>
  <si>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</si>
  <si>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</si>
  <si>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</si>
  <si>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</si>
  <si>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</si>
  <si>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</si>
  <si>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</si>
  <si>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</si>
  <si>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</si>
  <si>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</si>
  <si>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</si>
  <si>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</si>
  <si>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</si>
  <si>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</si>
  <si>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</si>
  <si>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</si>
  <si>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</si>
  <si>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</si>
  <si>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</si>
  <si>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</si>
  <si>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</si>
  <si>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</si>
  <si>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</si>
  <si>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</si>
  <si>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</si>
  <si>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</si>
  <si>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</si>
  <si>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</si>
  <si>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</si>
  <si>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</si>
  <si>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</si>
  <si>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</si>
  <si>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</si>
  <si>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</si>
  <si>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</si>
  <si>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</si>
  <si>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</si>
  <si>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</si>
  <si>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</si>
  <si>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</si>
  <si>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</si>
  <si>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</si>
  <si>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</si>
  <si>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</si>
  <si>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</si>
  <si>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</si>
  <si>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</si>
  <si>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</si>
  <si>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</si>
  <si>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</si>
  <si>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</si>
  <si>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</si>
  <si>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</si>
  <si>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</si>
  <si>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</si>
  <si>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</si>
  <si>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</si>
  <si>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</si>
  <si>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</si>
  <si>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</si>
  <si>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</si>
  <si>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</si>
  <si>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</si>
  <si>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</si>
  <si>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</si>
  <si>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</si>
  <si>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</si>
  <si>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</si>
  <si>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</si>
  <si>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</si>
  <si>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</si>
  <si>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</si>
  <si>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</si>
  <si>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</si>
  <si>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</si>
  <si>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</si>
  <si>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</si>
  <si>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</si>
  <si>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</si>
  <si>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</si>
  <si>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</si>
  <si>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</si>
  <si>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</si>
  <si>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</si>
  <si>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</si>
  <si>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</si>
  <si>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</si>
  <si>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</si>
  <si>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</si>
  <si>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</si>
  <si>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</si>
  <si>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</si>
  <si>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</si>
  <si>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</si>
  <si>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</si>
  <si>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</si>
  <si>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</si>
  <si>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</si>
  <si>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</si>
  <si>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</si>
  <si>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</si>
  <si>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</si>
  <si>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</si>
  <si>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</si>
  <si>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</si>
  <si>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</si>
  <si>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</si>
  <si>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</si>
  <si>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</si>
  <si>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</si>
  <si>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</si>
  <si>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</si>
  <si>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</si>
  <si>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</si>
  <si>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</si>
  <si>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</si>
  <si>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</si>
  <si>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</si>
  <si>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</si>
  <si>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</si>
  <si>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</si>
  <si>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</si>
  <si>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</si>
  <si>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</si>
  <si>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</si>
  <si>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</si>
  <si>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</si>
  <si>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</si>
  <si>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</si>
  <si>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</si>
  <si>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</si>
  <si>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</si>
  <si>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</si>
  <si>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</si>
  <si>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</si>
  <si>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</si>
  <si>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</si>
  <si>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</si>
  <si>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</si>
  <si>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</si>
  <si>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</si>
  <si>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</si>
  <si>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</si>
  <si>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</si>
  <si>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</si>
  <si>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</si>
  <si>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</si>
  <si>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</si>
  <si>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</si>
  <si>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</si>
  <si>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</si>
  <si>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</si>
  <si>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</si>
  <si>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</si>
  <si>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</si>
  <si>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</si>
  <si>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</si>
  <si>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</si>
  <si>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</si>
  <si>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</si>
  <si>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</si>
  <si>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</si>
  <si>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</si>
  <si>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</si>
  <si>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</si>
  <si>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</si>
  <si>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</si>
  <si>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</si>
  <si>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</si>
  <si>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</si>
  <si>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</si>
  <si>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</si>
  <si>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</si>
  <si>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</si>
  <si>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</si>
  <si>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</si>
  <si>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</si>
  <si>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</si>
  <si>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</si>
  <si>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</si>
  <si>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</si>
  <si>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</si>
  <si>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</si>
  <si>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</si>
  <si>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</si>
  <si>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</si>
  <si>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</si>
  <si>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</si>
  <si>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</si>
  <si>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</si>
  <si>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</si>
  <si>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</si>
  <si>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</si>
  <si>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</si>
  <si>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</si>
  <si>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</si>
  <si>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</si>
  <si>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</si>
  <si>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</si>
  <si>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</si>
  <si>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</si>
  <si>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</si>
  <si>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</si>
  <si>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</si>
  <si>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</si>
  <si>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</si>
  <si>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</si>
  <si>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</si>
  <si>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</si>
  <si>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</si>
  <si>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</si>
  <si>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</si>
  <si>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</si>
  <si>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</si>
  <si>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</si>
  <si>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</si>
  <si>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</si>
  <si>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</si>
  <si>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</si>
  <si>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</si>
  <si>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</si>
  <si>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</si>
  <si>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</si>
  <si>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</si>
  <si>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</si>
  <si>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</si>
  <si>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</si>
  <si>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</si>
  <si>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</si>
  <si>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</si>
  <si>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</si>
  <si>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</si>
  <si>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</si>
  <si>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</si>
  <si>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</si>
  <si>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</si>
  <si>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</si>
  <si>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</si>
  <si>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</si>
  <si>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</si>
  <si>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</si>
  <si>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</si>
  <si>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</si>
  <si>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</si>
  <si>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</si>
  <si>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</si>
  <si>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</si>
  <si>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</si>
  <si>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</si>
  <si>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</si>
  <si>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</si>
  <si>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</si>
  <si>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</si>
  <si>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</si>
  <si>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</si>
  <si>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</si>
  <si>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</si>
  <si>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</si>
  <si>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</si>
  <si>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</si>
  <si>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</si>
  <si>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</si>
  <si>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</si>
  <si>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</si>
  <si>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</si>
  <si>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</si>
  <si>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</si>
  <si>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</si>
  <si>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</si>
  <si>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</si>
  <si>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</si>
  <si>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</si>
  <si>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</si>
  <si>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</si>
  <si>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</si>
  <si>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</si>
  <si>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</si>
  <si>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</si>
  <si>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</si>
  <si>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</si>
  <si>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</si>
  <si>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</si>
  <si>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</si>
  <si>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</si>
  <si>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</si>
  <si>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</si>
  <si>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</si>
  <si>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</si>
  <si>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</si>
  <si>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</si>
  <si>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</si>
  <si>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</si>
  <si>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</si>
  <si>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</si>
  <si>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</si>
  <si>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</si>
  <si>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</si>
  <si>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</si>
  <si>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</si>
  <si>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</si>
  <si>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</si>
  <si>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</si>
  <si>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</si>
  <si>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</si>
  <si>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</si>
  <si>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</si>
  <si>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</si>
  <si>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</si>
  <si>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</si>
  <si>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</si>
  <si>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</si>
  <si>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</si>
  <si>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</si>
  <si>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</si>
  <si>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</si>
  <si>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</si>
  <si>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</si>
  <si>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</si>
  <si>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</si>
  <si>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</si>
  <si>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</si>
  <si>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</si>
  <si>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</si>
  <si>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</si>
  <si>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</si>
  <si>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</si>
  <si>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</si>
  <si>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</si>
  <si>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</si>
  <si>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</si>
  <si>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</si>
  <si>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</si>
  <si>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</si>
  <si>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</si>
  <si>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</si>
  <si>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</si>
  <si>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</si>
  <si>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</si>
  <si>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</si>
  <si>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</si>
  <si>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</si>
  <si>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</si>
  <si>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</si>
  <si>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</si>
  <si>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</si>
  <si>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</si>
  <si>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</si>
  <si>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</si>
  <si>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</si>
  <si>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</si>
  <si>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</si>
  <si>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</si>
  <si>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</si>
  <si>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</si>
  <si>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</si>
  <si>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</si>
  <si>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</si>
  <si>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</si>
  <si>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</si>
  <si>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</si>
  <si>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</si>
  <si>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</si>
  <si>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</si>
  <si>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</si>
  <si>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</si>
  <si>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</si>
  <si>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</si>
  <si>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</si>
  <si>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</si>
  <si>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</si>
  <si>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</si>
  <si>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</si>
  <si>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</si>
  <si>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</si>
  <si>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</si>
  <si>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</si>
  <si>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</si>
  <si>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</si>
  <si>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</si>
  <si>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</si>
  <si>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</si>
  <si>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</si>
  <si>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</si>
  <si>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</si>
  <si>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</si>
  <si>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</si>
  <si>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</si>
  <si>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</si>
  <si>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</si>
  <si>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</si>
  <si>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</si>
  <si>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</si>
  <si>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</si>
  <si>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</si>
  <si>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</si>
  <si>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</si>
  <si>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</si>
  <si>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</si>
  <si>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</si>
  <si>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</si>
  <si>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</si>
  <si>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</si>
  <si>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</si>
  <si>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</si>
  <si>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</si>
  <si>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</si>
  <si>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</si>
  <si>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</si>
  <si>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</si>
  <si>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</si>
  <si>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</si>
  <si>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</si>
  <si>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</si>
  <si>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</si>
  <si>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</si>
  <si>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</si>
  <si>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</si>
  <si>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</si>
  <si>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</si>
  <si>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</si>
  <si>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</si>
  <si>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</si>
  <si>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</si>
  <si>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</si>
  <si>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</si>
  <si>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</si>
  <si>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</si>
  <si>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</si>
  <si>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</si>
  <si>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</si>
  <si>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</si>
  <si>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</si>
  <si>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</si>
  <si>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</si>
  <si>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</si>
  <si>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</si>
  <si>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</si>
  <si>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</si>
  <si>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</si>
  <si>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</si>
  <si>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</si>
  <si>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</si>
  <si>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</si>
  <si>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</si>
  <si>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</si>
  <si>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</si>
  <si>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</si>
  <si>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</si>
  <si>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</si>
  <si>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</si>
  <si>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</si>
  <si>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</si>
  <si>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</si>
  <si>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</si>
  <si>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</si>
  <si>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</si>
  <si>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</si>
  <si>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</si>
  <si>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</si>
  <si>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</si>
  <si>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</si>
  <si>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</si>
  <si>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</si>
  <si>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</si>
  <si>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</si>
  <si>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</si>
  <si>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</si>
  <si>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</si>
  <si>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</si>
  <si>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</si>
  <si>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</si>
  <si>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</si>
  <si>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</si>
  <si>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</si>
  <si>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</si>
  <si>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</si>
  <si>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</si>
  <si>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</si>
  <si>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</si>
  <si>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</si>
  <si>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</si>
  <si>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</si>
  <si>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</si>
  <si>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</si>
  <si>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</si>
  <si>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</si>
  <si>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</si>
  <si>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</si>
  <si>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</si>
  <si>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</si>
  <si>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</si>
  <si>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</si>
  <si>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</si>
  <si>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</si>
  <si>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</si>
  <si>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</si>
  <si>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</si>
  <si>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</si>
  <si>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</si>
  <si>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</si>
  <si>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</si>
  <si>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</si>
  <si>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</si>
  <si>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</si>
  <si>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</si>
  <si>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</si>
  <si>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</si>
  <si>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</si>
  <si>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</si>
  <si>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</si>
  <si>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</si>
  <si>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</si>
  <si>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</si>
  <si>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</si>
  <si>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</si>
  <si>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</si>
  <si>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</si>
  <si>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</si>
  <si>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</si>
  <si>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</si>
  <si>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</si>
  <si>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</si>
  <si>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</si>
  <si>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</si>
  <si>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</si>
  <si>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</si>
  <si>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</si>
  <si>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</si>
  <si>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</si>
  <si>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</si>
  <si>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</si>
  <si>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</si>
  <si>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</si>
  <si>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</si>
  <si>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</si>
  <si>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</si>
  <si>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</si>
  <si>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</si>
  <si>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</si>
  <si>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</si>
  <si>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</si>
  <si>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</si>
  <si>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</si>
  <si>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</si>
  <si>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</si>
  <si>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</si>
  <si>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</si>
  <si>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</si>
  <si>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</si>
  <si>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</si>
  <si>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</si>
  <si>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</si>
  <si>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</si>
  <si>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</si>
  <si>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</si>
  <si>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</si>
  <si>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</si>
  <si>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</si>
  <si>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</si>
  <si>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</si>
  <si>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</si>
  <si>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</si>
  <si>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</si>
  <si>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</si>
  <si>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</si>
  <si>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</si>
  <si>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</si>
  <si>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</si>
  <si>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</si>
  <si>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</si>
  <si>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</si>
  <si>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</si>
  <si>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</si>
  <si>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</si>
  <si>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</si>
  <si>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</si>
  <si>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</si>
  <si>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</si>
  <si>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</si>
  <si>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</si>
  <si>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</si>
  <si>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</si>
  <si>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</si>
  <si>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</si>
  <si>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</si>
  <si>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</si>
  <si>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</si>
  <si>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</si>
  <si>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</si>
  <si>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</si>
  <si>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</si>
  <si>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</si>
  <si>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</si>
  <si>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</si>
  <si>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</si>
  <si>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</si>
  <si>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</si>
  <si>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</si>
  <si>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</si>
  <si>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</si>
  <si>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</si>
  <si>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</si>
  <si>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</si>
  <si>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</si>
  <si>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</si>
  <si>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</si>
  <si>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</si>
  <si>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</si>
  <si>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</si>
  <si>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</si>
  <si>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</si>
  <si>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</si>
  <si>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</si>
  <si>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</si>
  <si>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</si>
  <si>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</si>
  <si>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</si>
  <si>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</si>
  <si>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</si>
  <si>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</si>
  <si>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</si>
  <si>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</si>
  <si>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</si>
  <si>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</si>
  <si>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</si>
  <si>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</si>
  <si>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</si>
  <si>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</si>
  <si>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</si>
  <si>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</si>
  <si>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</si>
  <si>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</si>
  <si>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</si>
  <si>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</si>
  <si>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</si>
  <si>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</si>
  <si>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</si>
  <si>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</si>
  <si>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</si>
  <si>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</si>
  <si>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</si>
  <si>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</si>
  <si>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</si>
  <si>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</si>
  <si>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</si>
  <si>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</si>
  <si>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</si>
  <si>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</si>
  <si>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</si>
  <si>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</si>
  <si>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</si>
  <si>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</si>
  <si>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</si>
  <si>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</si>
  <si>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</si>
  <si>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</si>
  <si>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</si>
  <si>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</si>
  <si>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</si>
  <si>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</si>
  <si>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</si>
  <si>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</si>
  <si>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</si>
  <si>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</si>
  <si>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</si>
  <si>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</si>
  <si>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</si>
  <si>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</si>
  <si>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</si>
  <si>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</si>
  <si>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</si>
  <si>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</si>
  <si>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</si>
  <si>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</si>
  <si>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</si>
  <si>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</si>
  <si>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</si>
  <si>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</si>
  <si>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</si>
  <si>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</si>
  <si>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</si>
  <si>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</si>
  <si>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</si>
  <si>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</si>
  <si>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</si>
  <si>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</si>
  <si>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</si>
  <si>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</si>
  <si>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</si>
  <si>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</si>
  <si>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</si>
  <si>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</si>
  <si>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</si>
  <si>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</si>
  <si>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</si>
  <si>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</si>
  <si>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</si>
  <si>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</si>
  <si>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</si>
  <si>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</si>
  <si>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</si>
  <si>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</si>
  <si>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</si>
  <si>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</si>
  <si>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</si>
  <si>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</si>
  <si>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</si>
  <si>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</si>
  <si>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</si>
  <si>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</si>
  <si>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</si>
  <si>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</si>
  <si>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</si>
  <si>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</si>
  <si>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</si>
  <si>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</si>
  <si>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</si>
  <si>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</si>
  <si>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</si>
  <si>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</si>
  <si>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</si>
  <si>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</si>
  <si>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</si>
  <si>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</si>
  <si>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</si>
  <si>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</si>
  <si>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</si>
  <si>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</si>
  <si>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</si>
  <si>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</si>
  <si>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</si>
  <si>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</si>
  <si>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</si>
  <si>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</si>
  <si>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</si>
  <si>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</si>
  <si>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</si>
  <si>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</si>
  <si>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</si>
  <si>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</si>
  <si>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</si>
  <si>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</si>
  <si>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</si>
  <si>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</si>
  <si>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</si>
  <si>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</si>
  <si>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</si>
  <si>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</si>
  <si>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</si>
  <si>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</si>
  <si>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</si>
  <si>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</si>
  <si>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</si>
  <si>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</si>
  <si>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</si>
  <si>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</si>
  <si>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</si>
  <si>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</si>
  <si>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</si>
  <si>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</si>
  <si>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</si>
  <si>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</si>
  <si>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</si>
  <si>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</si>
  <si>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</si>
  <si>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</si>
  <si>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</si>
  <si>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</si>
  <si>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</si>
  <si>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</si>
  <si>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</si>
  <si>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</si>
  <si>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</si>
  <si>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</si>
  <si>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</si>
  <si>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</si>
  <si>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</si>
  <si>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</si>
  <si>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</si>
  <si>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</si>
  <si>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</si>
  <si>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</si>
  <si>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</si>
  <si>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</si>
  <si>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</si>
  <si>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</si>
  <si>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</si>
  <si>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</si>
  <si>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</si>
  <si>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</si>
  <si>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</si>
  <si>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</si>
  <si>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</si>
  <si>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</si>
  <si>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</si>
  <si>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</si>
  <si>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</si>
  <si>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</si>
  <si>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</si>
  <si>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</si>
  <si>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</si>
  <si>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</si>
  <si>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</si>
  <si>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</si>
  <si>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</si>
  <si>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</si>
  <si>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</si>
  <si>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</si>
  <si>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</si>
  <si>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</si>
  <si>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</si>
  <si>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</si>
  <si>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</si>
  <si>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</si>
  <si>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</si>
  <si>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</si>
  <si>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</si>
  <si>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</si>
  <si>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</si>
  <si>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</si>
  <si>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</si>
  <si>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</si>
  <si>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</si>
  <si>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</si>
  <si>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</si>
  <si>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</si>
  <si>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</si>
  <si>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</si>
  <si>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</si>
  <si>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</si>
  <si>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</si>
  <si>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</si>
  <si>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</si>
  <si>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</si>
  <si>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</si>
  <si>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</si>
  <si>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</si>
  <si>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</si>
  <si>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</si>
  <si>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</si>
  <si>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</si>
  <si>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</si>
  <si>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</si>
  <si>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</si>
  <si>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</si>
  <si>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</si>
  <si>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</si>
  <si>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</si>
  <si>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</si>
  <si>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</si>
  <si>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</si>
  <si>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</si>
  <si>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</si>
  <si>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</si>
  <si>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</si>
  <si>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</si>
  <si>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</si>
  <si>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</si>
  <si>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</si>
  <si>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</si>
  <si>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</si>
  <si>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</si>
  <si>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</si>
  <si>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</si>
  <si>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</si>
  <si>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</si>
  <si>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</si>
  <si>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</si>
  <si>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</si>
  <si>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</si>
  <si>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</si>
  <si>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</si>
  <si>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</si>
  <si>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</si>
  <si>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</si>
  <si>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</si>
  <si>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</si>
  <si>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</si>
  <si>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</si>
  <si>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</si>
  <si>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</si>
  <si>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</si>
  <si>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</si>
  <si>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</si>
  <si>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</si>
  <si>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</si>
  <si>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</si>
  <si>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</si>
  <si>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</si>
  <si>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</si>
  <si>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</si>
  <si>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</si>
  <si>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</si>
  <si>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</si>
  <si>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</si>
  <si>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</si>
  <si>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</si>
  <si>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</si>
  <si>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</si>
  <si>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</si>
  <si>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</si>
  <si>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</si>
  <si>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</si>
  <si>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</si>
  <si>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</si>
  <si>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</si>
  <si>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</si>
  <si>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</si>
  <si>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</si>
  <si>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</si>
  <si>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</si>
  <si>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</si>
  <si>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</si>
  <si>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</si>
  <si>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</si>
  <si>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</si>
  <si>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</si>
  <si>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</si>
  <si>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</si>
  <si>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</si>
  <si>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</si>
  <si>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</si>
  <si>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</si>
  <si>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</si>
  <si>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</si>
  <si>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</si>
  <si>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</si>
  <si>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</si>
  <si>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</si>
  <si>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</si>
  <si>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</si>
  <si>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</si>
  <si>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</si>
  <si>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</si>
  <si>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</si>
  <si>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</si>
  <si>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</si>
  <si>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</si>
  <si>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</si>
  <si>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</si>
  <si>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</si>
  <si>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</si>
  <si>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</si>
  <si>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</si>
  <si>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</si>
  <si>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</si>
  <si>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</si>
  <si>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</si>
  <si>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</si>
  <si>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</si>
  <si>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</si>
  <si>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</si>
  <si>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</si>
  <si>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</si>
  <si>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</si>
  <si>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</si>
  <si>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</si>
  <si>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</si>
  <si>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</si>
  <si>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</si>
  <si>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</si>
  <si>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</si>
  <si>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</si>
  <si>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</si>
  <si>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</si>
  <si>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</si>
  <si>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</si>
  <si>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</si>
  <si>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</si>
  <si>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</si>
  <si>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</si>
  <si>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</si>
  <si>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</si>
  <si>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</si>
  <si>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</si>
  <si>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</si>
  <si>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</si>
  <si>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</si>
  <si>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</si>
  <si>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</si>
  <si>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</si>
  <si>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</si>
  <si>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</si>
  <si>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</si>
  <si>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</si>
  <si>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</si>
  <si>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</si>
  <si>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</si>
  <si>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</si>
  <si>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</si>
  <si>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</si>
  <si>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</si>
  <si>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</si>
  <si>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</si>
  <si>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</si>
  <si>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</si>
  <si>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</si>
  <si>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</si>
  <si>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</si>
  <si>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</si>
  <si>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</si>
  <si>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</si>
  <si>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</si>
  <si>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</si>
  <si>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</si>
  <si>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</si>
  <si>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</si>
  <si>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</si>
  <si>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</si>
  <si>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</si>
  <si>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</si>
  <si>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</si>
  <si>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</si>
  <si>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</si>
  <si>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</si>
  <si>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</si>
  <si>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</si>
  <si>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</si>
  <si>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</si>
  <si>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</si>
  <si>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</si>
  <si>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</si>
  <si>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</si>
  <si>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</si>
  <si>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</si>
  <si>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</si>
  <si>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</si>
  <si>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</si>
  <si>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</si>
  <si>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</si>
  <si>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</si>
  <si>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</si>
  <si>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</si>
  <si>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</si>
  <si>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</si>
  <si>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</si>
  <si>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</si>
  <si>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</si>
  <si>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</si>
  <si>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</si>
  <si>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</si>
  <si>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</si>
  <si>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</si>
  <si>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</si>
  <si>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</si>
  <si>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</si>
  <si>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</si>
  <si>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</si>
  <si>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</si>
  <si>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</si>
  <si>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</si>
  <si>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</si>
  <si>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</si>
  <si>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</si>
  <si>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</si>
  <si>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</si>
  <si>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</si>
  <si>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</si>
  <si>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</si>
  <si>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</si>
  <si>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</si>
  <si>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</si>
  <si>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</si>
  <si>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</si>
  <si>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</si>
  <si>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</si>
  <si>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</si>
  <si>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</si>
  <si>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</si>
  <si>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</si>
  <si>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</si>
  <si>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</si>
  <si>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</si>
  <si>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</si>
  <si>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</si>
  <si>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</si>
  <si>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</si>
  <si>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</si>
  <si>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</si>
  <si>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</si>
  <si>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</si>
  <si>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</si>
  <si>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</si>
  <si>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</si>
  <si>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</si>
  <si>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</si>
  <si>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</si>
  <si>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</si>
  <si>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</si>
  <si>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</si>
  <si>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</si>
  <si>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</si>
  <si>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</si>
  <si>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</si>
  <si>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</si>
  <si>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</si>
  <si>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</si>
  <si>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</si>
  <si>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</si>
  <si>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</si>
  <si>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</si>
  <si>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</si>
  <si>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</si>
  <si>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</si>
  <si>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</si>
  <si>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</si>
  <si>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</si>
  <si>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</si>
  <si>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</si>
  <si>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</si>
  <si>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</si>
  <si>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</si>
  <si>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</si>
  <si>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</si>
  <si>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</si>
  <si>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</si>
  <si>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</si>
  <si>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</si>
  <si>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</si>
  <si>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</si>
  <si>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</si>
  <si>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</si>
  <si>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</si>
  <si>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</si>
  <si>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</si>
  <si>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</si>
  <si>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</si>
  <si>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</si>
  <si>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</si>
  <si>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</si>
  <si>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</si>
  <si>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</si>
  <si>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</si>
  <si>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</si>
  <si>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</si>
  <si>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</si>
  <si>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</si>
  <si>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</si>
  <si>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</si>
  <si>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</si>
  <si>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</si>
  <si>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</si>
  <si>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</si>
  <si>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</si>
  <si>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</si>
  <si>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</si>
  <si>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</si>
  <si>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</si>
  <si>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</si>
  <si>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</si>
  <si>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</si>
  <si>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</si>
  <si>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</si>
  <si>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</si>
  <si>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</si>
  <si>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</si>
  <si>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</si>
  <si>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</si>
  <si>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</si>
  <si>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</si>
  <si>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</si>
  <si>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</si>
  <si>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</si>
  <si>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</si>
  <si>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</si>
  <si>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</si>
  <si>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</si>
  <si>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</si>
  <si>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</si>
  <si>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</si>
  <si>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</si>
  <si>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</si>
  <si>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</si>
  <si>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</si>
  <si>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</si>
  <si>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</si>
  <si>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</si>
  <si>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</si>
  <si>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</si>
  <si>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</si>
  <si>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</si>
  <si>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</si>
  <si>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</si>
  <si>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</si>
  <si>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</si>
  <si>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</si>
  <si>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</si>
  <si>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</si>
  <si>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</si>
  <si>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</si>
  <si>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</si>
  <si>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</si>
  <si>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</si>
  <si>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</si>
  <si>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</si>
  <si>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</si>
  <si>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</si>
  <si>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</si>
  <si>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</si>
  <si>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</si>
  <si>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</si>
  <si>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</si>
  <si>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</si>
  <si>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</si>
  <si>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</si>
  <si>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</si>
  <si>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</si>
  <si>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</si>
  <si>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</si>
  <si>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</si>
  <si>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</si>
  <si>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</si>
  <si>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</si>
  <si>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</si>
  <si>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</si>
  <si>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</si>
  <si>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</si>
  <si>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</si>
  <si>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</si>
  <si>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</si>
  <si>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</si>
  <si>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</si>
  <si>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</si>
  <si>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</si>
  <si>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</si>
  <si>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</si>
  <si>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</si>
  <si>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</si>
  <si>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</si>
  <si>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</si>
  <si>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</si>
  <si>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</si>
  <si>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</si>
  <si>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</si>
  <si>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</si>
  <si>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</si>
  <si>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</si>
  <si>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</si>
  <si>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</si>
  <si>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</si>
  <si>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</si>
  <si>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</si>
  <si>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</si>
  <si>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</si>
  <si>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</si>
  <si>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</si>
  <si>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</si>
  <si>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</si>
  <si>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</si>
  <si>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</si>
  <si>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</si>
  <si>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</si>
  <si>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</si>
  <si>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</si>
  <si>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</si>
  <si>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</si>
  <si>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</si>
  <si>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</si>
  <si>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</si>
  <si>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</si>
  <si>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</si>
  <si>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</si>
  <si>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</si>
  <si>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</si>
  <si>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</si>
  <si>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</si>
  <si>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</si>
  <si>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</si>
  <si>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</si>
  <si>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</si>
  <si>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</si>
  <si>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</si>
  <si>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</si>
  <si>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</si>
  <si>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</si>
  <si>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</si>
  <si>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</si>
  <si>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</si>
  <si>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</si>
  <si>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</si>
  <si>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</si>
  <si>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</si>
  <si>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</si>
  <si>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</si>
  <si>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</si>
  <si>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</si>
  <si>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</si>
  <si>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</si>
  <si>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</si>
  <si>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</si>
  <si>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</si>
  <si>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</si>
  <si>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</si>
  <si>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</si>
  <si>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</si>
  <si>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</si>
  <si>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</si>
  <si>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</si>
  <si>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</si>
  <si>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</si>
  <si>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</si>
  <si>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</si>
  <si>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</si>
  <si>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</si>
  <si>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</si>
  <si>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</si>
  <si>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</si>
  <si>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</si>
  <si>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</si>
  <si>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</si>
  <si>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</si>
  <si>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</si>
  <si>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</si>
  <si>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</si>
  <si>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</si>
  <si>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</si>
  <si>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</si>
  <si>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</si>
  <si>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</si>
  <si>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</si>
  <si>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</si>
  <si>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</si>
  <si>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</si>
  <si>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</si>
  <si>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</si>
  <si>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</si>
  <si>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</si>
  <si>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</si>
  <si>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</si>
  <si>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</si>
  <si>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</si>
  <si>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</si>
  <si>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</si>
  <si>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</si>
  <si>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</si>
  <si>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</si>
  <si>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</si>
  <si>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</si>
  <si>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</si>
  <si>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</si>
  <si>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</si>
  <si>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</si>
  <si>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</si>
  <si>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</si>
  <si>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</si>
  <si>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</si>
  <si>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</si>
  <si>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</si>
  <si>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</si>
  <si>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</si>
  <si>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</si>
  <si>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</si>
  <si>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</si>
  <si>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</si>
  <si>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</si>
  <si>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</si>
  <si>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</si>
  <si>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</si>
  <si>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</si>
  <si>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</si>
  <si>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</si>
  <si>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</si>
  <si>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</si>
  <si>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</si>
  <si>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</si>
  <si>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</si>
  <si>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</si>
  <si>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</si>
  <si>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</si>
  <si>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</si>
  <si>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</si>
  <si>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</si>
  <si>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</si>
  <si>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</si>
  <si>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</si>
  <si>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</si>
  <si>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</si>
  <si>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</si>
  <si>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</si>
  <si>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</si>
  <si>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</si>
  <si>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</si>
  <si>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</si>
  <si>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</si>
  <si>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</si>
  <si>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</si>
  <si>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</si>
  <si>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</si>
  <si>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</si>
  <si>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</si>
  <si>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</si>
  <si>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</si>
  <si>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</si>
  <si>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</si>
  <si>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</si>
  <si>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</si>
  <si>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</si>
  <si>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</si>
  <si>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</si>
  <si>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</si>
  <si>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</si>
  <si>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</si>
  <si>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</si>
  <si>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</si>
  <si>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</si>
  <si>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</si>
  <si>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</si>
  <si>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</si>
  <si>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</si>
  <si>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</si>
  <si>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</si>
  <si>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</si>
  <si>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</si>
  <si>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</si>
  <si>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</si>
  <si>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</si>
  <si>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</si>
  <si>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</si>
  <si>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</si>
  <si>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</si>
  <si>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</si>
  <si>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</si>
  <si>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</si>
  <si>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</si>
  <si>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</si>
  <si>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</si>
  <si>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</si>
  <si>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</si>
  <si>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</si>
  <si>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</si>
  <si>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</si>
  <si>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</si>
  <si>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</si>
  <si>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</si>
  <si>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</si>
  <si>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</si>
  <si>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</si>
  <si>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</si>
  <si>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</si>
  <si>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</si>
  <si>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</si>
  <si>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</si>
  <si>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</si>
  <si>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</si>
  <si>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</si>
  <si>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</si>
  <si>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</si>
  <si>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</si>
  <si>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</si>
  <si>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</si>
  <si>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</si>
  <si>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</si>
  <si>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</si>
  <si>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</si>
  <si>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</si>
  <si>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</si>
  <si>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</si>
  <si>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</si>
  <si>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</si>
  <si>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</si>
  <si>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</si>
  <si>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</si>
  <si>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</si>
  <si>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</si>
  <si>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</si>
  <si>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</si>
  <si>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</si>
  <si>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</si>
  <si>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</si>
  <si>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</si>
  <si>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</si>
  <si>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</si>
  <si>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</si>
  <si>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</si>
  <si>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</si>
  <si>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</si>
  <si>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</si>
  <si>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</si>
  <si>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</si>
  <si>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</si>
  <si>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</si>
  <si>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</si>
  <si>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</si>
  <si>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</si>
  <si>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</si>
  <si>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</si>
  <si>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</si>
  <si>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</si>
  <si>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</si>
  <si>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</si>
  <si>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</si>
  <si>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</si>
  <si>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</si>
  <si>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</si>
  <si>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</si>
  <si>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</si>
  <si>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</si>
  <si>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</si>
  <si>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</si>
  <si>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</si>
  <si>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</si>
  <si>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</si>
  <si>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</si>
  <si>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</si>
  <si>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</si>
  <si>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</si>
  <si>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</si>
  <si>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</si>
  <si>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</si>
  <si>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</si>
  <si>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</si>
  <si>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</si>
  <si>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</si>
  <si>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</si>
  <si>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</si>
  <si>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</si>
  <si>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</si>
  <si>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</si>
  <si>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</si>
  <si>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</si>
  <si>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</si>
  <si>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</si>
  <si>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</si>
  <si>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</si>
  <si>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</si>
  <si>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</si>
  <si>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</si>
  <si>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</si>
  <si>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</si>
  <si>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</si>
  <si>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</si>
  <si>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</si>
  <si>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</si>
  <si>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</si>
  <si>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</si>
  <si>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</si>
  <si>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</si>
  <si>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</si>
  <si>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</si>
  <si>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</si>
  <si>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</si>
  <si>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</si>
  <si>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</si>
  <si>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</si>
  <si>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</si>
  <si>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</si>
  <si>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</si>
  <si>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</si>
  <si>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</si>
  <si>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</si>
  <si>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</si>
  <si>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</si>
  <si>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</si>
  <si>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</si>
  <si>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</si>
  <si>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</si>
  <si>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</si>
  <si>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</si>
  <si>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</si>
  <si>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</si>
  <si>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</si>
  <si>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</si>
  <si>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</si>
  <si>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</si>
  <si>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</si>
  <si>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</si>
  <si>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</si>
  <si>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</si>
  <si>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</si>
  <si>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</si>
  <si>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</si>
  <si>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</si>
  <si>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</si>
  <si>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</si>
  <si>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</si>
  <si>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</si>
  <si>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</si>
  <si>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</si>
  <si>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</si>
  <si>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</si>
  <si>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</si>
  <si>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</si>
  <si>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</si>
  <si>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</si>
  <si>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</si>
  <si>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</si>
  <si>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</si>
  <si>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</si>
  <si>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</si>
  <si>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</si>
  <si>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</si>
  <si>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</si>
  <si>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</si>
  <si>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</si>
  <si>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</si>
  <si>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</si>
  <si>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</si>
  <si>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</si>
  <si>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</si>
  <si>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</si>
  <si>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</si>
  <si>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</si>
  <si>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</si>
  <si>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</si>
  <si>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</si>
  <si>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</si>
  <si>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</si>
  <si>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</si>
  <si>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</si>
  <si>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</si>
  <si>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</si>
  <si>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</si>
  <si>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</si>
  <si>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</si>
  <si>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</si>
  <si>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</si>
  <si>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</si>
  <si>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</si>
  <si>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</si>
  <si>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</si>
  <si>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</si>
  <si>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</si>
  <si>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</si>
  <si>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</si>
  <si>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</si>
  <si>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</si>
  <si>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</si>
  <si>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</si>
  <si>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</si>
  <si>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</si>
  <si>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</si>
  <si>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</si>
  <si>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</si>
  <si>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</si>
  <si>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</si>
  <si>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</si>
  <si>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</si>
  <si>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</si>
  <si>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</si>
  <si>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</si>
  <si>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</si>
  <si>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</si>
  <si>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</si>
  <si>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</si>
  <si>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</si>
  <si>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</si>
  <si>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</si>
  <si>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</si>
  <si>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</si>
  <si>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</si>
  <si>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</si>
  <si>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</si>
  <si>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</si>
  <si>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</si>
  <si>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</si>
  <si>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</si>
  <si>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</si>
  <si>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</si>
  <si>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</si>
  <si>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</si>
  <si>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</si>
  <si>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</si>
  <si>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</si>
  <si>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</si>
  <si>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</si>
  <si>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</si>
  <si>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</si>
  <si>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</si>
  <si>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</si>
  <si>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</si>
  <si>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</si>
  <si>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</si>
  <si>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</si>
  <si>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</si>
  <si>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</si>
  <si>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</si>
  <si>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</si>
  <si>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</si>
  <si>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</si>
  <si>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</si>
  <si>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</si>
  <si>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</si>
  <si>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</si>
  <si>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</si>
  <si>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</si>
  <si>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</si>
  <si>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</si>
  <si>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</si>
  <si>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</si>
  <si>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</si>
  <si>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</si>
  <si>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</si>
  <si>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</si>
  <si>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</si>
  <si>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</si>
  <si>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</si>
  <si>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</si>
  <si>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</si>
  <si>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</si>
  <si>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</si>
  <si>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</si>
  <si>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</si>
  <si>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</si>
  <si>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</si>
  <si>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</si>
  <si>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</si>
  <si>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</si>
  <si>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</si>
  <si>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</si>
  <si>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</si>
  <si>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</si>
  <si>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</si>
  <si>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</si>
  <si>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</si>
  <si>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</si>
  <si>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</si>
  <si>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</si>
  <si>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</si>
  <si>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</si>
  <si>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</si>
  <si>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</si>
  <si>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</si>
  <si>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</si>
  <si>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</si>
  <si>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</si>
  <si>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</si>
  <si>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</si>
  <si>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</si>
  <si>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</si>
  <si>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</si>
  <si>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</si>
  <si>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</si>
  <si>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</si>
  <si>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</si>
  <si>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</si>
  <si>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</si>
  <si>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</si>
  <si>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</si>
  <si>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</si>
  <si>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</si>
  <si>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</si>
  <si>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</si>
  <si>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</si>
  <si>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</si>
  <si>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</si>
  <si>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</si>
  <si>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</si>
  <si>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</si>
  <si>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</si>
  <si>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</si>
  <si>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</si>
  <si>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</si>
  <si>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</si>
  <si>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</si>
  <si>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</si>
  <si>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</si>
  <si>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</si>
  <si>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</si>
  <si>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</si>
  <si>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</si>
  <si>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</si>
  <si>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</si>
  <si>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</si>
  <si>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</si>
  <si>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</si>
  <si>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</si>
  <si>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</si>
  <si>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</si>
  <si>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</si>
  <si>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</si>
  <si>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</si>
  <si>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</si>
  <si>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</si>
  <si>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</si>
  <si>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</si>
  <si>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</si>
  <si>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</si>
  <si>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</si>
  <si>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</si>
  <si>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</si>
  <si>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</si>
  <si>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</si>
  <si>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</si>
  <si>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</si>
  <si>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</si>
  <si>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</si>
  <si>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</si>
  <si>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</si>
  <si>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</si>
  <si>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</si>
  <si>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</si>
  <si>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</si>
  <si>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</si>
  <si>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</si>
  <si>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</si>
  <si>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</si>
  <si>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</si>
  <si>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</si>
  <si>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</si>
  <si>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</si>
  <si>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</si>
  <si>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</si>
  <si>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</si>
  <si>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</si>
  <si>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</si>
  <si>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</si>
  <si>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</si>
  <si>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</si>
  <si>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</si>
  <si>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</si>
  <si>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</si>
  <si>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</si>
  <si>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</si>
  <si>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</si>
  <si>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</si>
  <si>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</si>
  <si>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</si>
  <si>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</si>
  <si>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</si>
  <si>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</si>
  <si>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</si>
  <si>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</si>
  <si>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</si>
  <si>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</si>
  <si>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</si>
  <si>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</si>
  <si>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</si>
  <si>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</si>
  <si>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</si>
  <si>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</si>
  <si>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</si>
  <si>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</si>
  <si>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</si>
  <si>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</si>
  <si>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</si>
  <si>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</si>
  <si>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</si>
  <si>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</si>
  <si>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</si>
  <si>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</si>
  <si>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</si>
  <si>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</si>
  <si>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</si>
  <si>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</si>
  <si>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</si>
  <si>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</si>
  <si>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</si>
  <si>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</si>
  <si>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</si>
  <si>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</si>
  <si>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</si>
  <si>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</si>
  <si>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</si>
  <si>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</si>
  <si>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</si>
  <si>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</si>
  <si>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</si>
  <si>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</si>
  <si>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</si>
  <si>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</si>
  <si>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</si>
  <si>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</si>
  <si>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</si>
  <si>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</si>
  <si>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</si>
  <si>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</si>
  <si>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</si>
  <si>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</si>
  <si>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</si>
  <si>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</si>
  <si>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</si>
  <si>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</si>
  <si>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</si>
  <si>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</si>
  <si>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</si>
  <si>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</si>
  <si>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</si>
  <si>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</si>
  <si>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</si>
  <si>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</si>
  <si>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</si>
  <si>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</si>
  <si>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</si>
  <si>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</si>
  <si>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</si>
  <si>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</si>
  <si>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</si>
  <si>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</si>
  <si>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</si>
  <si>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</si>
  <si>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</si>
  <si>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</si>
  <si>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</si>
  <si>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</si>
  <si>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</si>
  <si>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</si>
  <si>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</si>
  <si>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</si>
  <si>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</si>
  <si>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</si>
  <si>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</si>
  <si>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</si>
  <si>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</si>
  <si>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</si>
  <si>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</si>
  <si>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</si>
  <si>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</si>
  <si>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</si>
  <si>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</si>
  <si>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</si>
  <si>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</si>
  <si>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</si>
  <si>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</si>
  <si>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</si>
  <si>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</si>
  <si>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</si>
  <si>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</si>
  <si>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</si>
  <si>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</si>
  <si>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</si>
  <si>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</si>
  <si>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</si>
  <si>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</si>
  <si>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</si>
  <si>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</si>
  <si>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</si>
  <si>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</si>
  <si>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</si>
  <si>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</si>
  <si>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</si>
  <si>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</si>
  <si>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</si>
  <si>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</si>
  <si>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</si>
  <si>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</si>
  <si>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</si>
  <si>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</si>
  <si>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</si>
  <si>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</si>
  <si>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</si>
  <si>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</si>
  <si>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</si>
  <si>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</si>
  <si>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</si>
  <si>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</si>
  <si>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</si>
  <si>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</si>
  <si>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</si>
  <si>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</si>
  <si>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</si>
  <si>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</si>
  <si>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</si>
  <si>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</si>
  <si>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</si>
  <si>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</si>
  <si>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</si>
  <si>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</si>
  <si>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</si>
  <si>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</si>
  <si>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</si>
  <si>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</si>
  <si>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</si>
  <si>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</si>
  <si>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</si>
  <si>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</si>
  <si>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</si>
  <si>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</si>
  <si>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</si>
  <si>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</si>
  <si>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</si>
  <si>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</si>
  <si>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</si>
  <si>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</si>
  <si>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</si>
  <si>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</si>
  <si>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</si>
  <si>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</si>
  <si>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</si>
  <si>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</si>
  <si>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</si>
  <si>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</si>
  <si>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</si>
  <si>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</si>
  <si>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</si>
  <si>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</si>
  <si>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</si>
  <si>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</si>
  <si>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</si>
  <si>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</si>
  <si>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</si>
  <si>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</si>
  <si>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</si>
  <si>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</si>
  <si>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</si>
  <si>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</si>
  <si>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</si>
  <si>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</si>
  <si>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</si>
  <si>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</si>
  <si>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</si>
  <si>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</si>
  <si>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</si>
  <si>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</si>
  <si>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</si>
  <si>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</si>
  <si>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</si>
  <si>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</si>
  <si>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</si>
  <si>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</si>
  <si>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</si>
  <si>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</si>
  <si>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</si>
  <si>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</si>
  <si>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</si>
  <si>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</si>
  <si>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</si>
  <si>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</si>
  <si>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</si>
  <si>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</si>
  <si>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</si>
  <si>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</si>
  <si>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</si>
  <si>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</si>
  <si>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</si>
  <si>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</si>
  <si>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</si>
  <si>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</si>
  <si>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</si>
  <si>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</si>
  <si>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</si>
  <si>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</si>
  <si>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</si>
  <si>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</si>
  <si>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</si>
  <si>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</si>
  <si>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</si>
  <si>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</si>
  <si>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</si>
  <si>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</si>
  <si>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</si>
  <si>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</si>
  <si>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</si>
  <si>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</si>
  <si>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</si>
  <si>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</si>
  <si>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</si>
  <si>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</si>
  <si>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</si>
  <si>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</si>
  <si>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</si>
  <si>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</si>
  <si>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</si>
  <si>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</si>
  <si>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</si>
  <si>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</si>
  <si>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</si>
  <si>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</si>
  <si>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</si>
  <si>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</si>
  <si>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</si>
  <si>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</si>
  <si>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</si>
  <si>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</si>
  <si>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</si>
  <si>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</si>
  <si>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</si>
  <si>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</si>
  <si>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</si>
  <si>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</si>
  <si>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</si>
  <si>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</si>
  <si>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</si>
  <si>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</si>
  <si>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</si>
  <si>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</si>
  <si>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</si>
  <si>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</si>
  <si>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</si>
  <si>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</si>
  <si>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</si>
  <si>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</si>
  <si>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</si>
  <si>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</si>
  <si>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</si>
  <si>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</si>
  <si>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</si>
  <si>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</si>
  <si>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</si>
  <si>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</si>
  <si>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</si>
  <si>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</si>
  <si>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</si>
  <si>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</si>
  <si>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</si>
  <si>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</si>
  <si>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</si>
  <si>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</si>
  <si>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</si>
  <si>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</si>
  <si>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</si>
  <si>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</si>
  <si>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</si>
  <si>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</si>
  <si>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</si>
  <si>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</si>
  <si>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</si>
  <si>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</si>
  <si>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</si>
  <si>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</si>
  <si>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</si>
  <si>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</si>
  <si>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</si>
  <si>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</si>
  <si>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</si>
  <si>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</si>
  <si>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</si>
  <si>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</si>
  <si>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</si>
  <si>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</si>
  <si>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</si>
  <si>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</si>
  <si>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</si>
  <si>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</si>
  <si>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</si>
  <si>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</si>
  <si>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</si>
  <si>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</si>
  <si>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</si>
  <si>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</si>
  <si>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</si>
  <si>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</si>
  <si>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</si>
  <si>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</si>
  <si>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</si>
  <si>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</si>
  <si>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</si>
  <si>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</si>
  <si>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</si>
  <si>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</si>
  <si>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</si>
  <si>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</si>
  <si>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</si>
  <si>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</si>
  <si>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</si>
  <si>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</si>
  <si>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</si>
  <si>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</si>
  <si>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</si>
  <si>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</si>
  <si>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</si>
  <si>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</si>
  <si>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</si>
  <si>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</si>
  <si>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</si>
  <si>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</si>
  <si>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</si>
  <si>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</si>
  <si>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</si>
  <si>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</si>
  <si>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</si>
  <si>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</si>
  <si>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</si>
  <si>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</si>
  <si>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</si>
  <si>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</si>
  <si>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</si>
  <si>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</si>
  <si>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</si>
  <si>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</si>
  <si>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</si>
  <si>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</si>
  <si>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</si>
  <si>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</si>
  <si>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</si>
  <si>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</si>
  <si>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</si>
  <si>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</si>
  <si>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</si>
  <si>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</si>
  <si>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</si>
  <si>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</si>
  <si>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</si>
  <si>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</si>
  <si>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</si>
  <si>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</si>
  <si>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</si>
  <si>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</si>
  <si>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</si>
  <si>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</si>
  <si>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</si>
  <si>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</si>
  <si>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</si>
  <si>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</si>
  <si>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</si>
  <si>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</si>
  <si>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</si>
  <si>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</si>
  <si>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</si>
  <si>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</si>
  <si>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</si>
  <si>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</si>
  <si>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</si>
  <si>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</si>
  <si>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</si>
  <si>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</si>
  <si>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</si>
  <si>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</si>
  <si>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</si>
  <si>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</si>
  <si>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</si>
  <si>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</si>
  <si>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</si>
  <si>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</si>
  <si>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</si>
  <si>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</si>
  <si>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</si>
  <si>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</si>
  <si>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</si>
  <si>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</si>
  <si>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</si>
  <si>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</si>
  <si>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</si>
  <si>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</si>
  <si>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</si>
  <si>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</si>
  <si>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</si>
  <si>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</si>
  <si>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</si>
  <si>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</si>
  <si>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</si>
  <si>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</si>
  <si>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</si>
  <si>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</si>
  <si>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</si>
  <si>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</si>
  <si>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</si>
  <si>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</si>
  <si>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</si>
  <si>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</si>
  <si>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</si>
  <si>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</si>
  <si>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</si>
  <si>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</si>
  <si>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</si>
  <si>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</si>
  <si>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</si>
  <si>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</si>
  <si>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</si>
  <si>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</si>
  <si>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</si>
  <si>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</si>
  <si>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</si>
  <si>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</si>
  <si>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</si>
  <si>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</si>
  <si>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</si>
  <si>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</si>
  <si>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</si>
  <si>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</si>
  <si>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</si>
  <si>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</si>
  <si>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</si>
  <si>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</si>
  <si>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</si>
  <si>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</si>
  <si>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</si>
  <si>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</si>
  <si>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</si>
  <si>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</si>
  <si>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</si>
  <si>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</si>
  <si>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</si>
  <si>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</si>
  <si>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</si>
  <si>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</si>
  <si>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</si>
  <si>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</si>
  <si>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</si>
  <si>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</si>
  <si>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</si>
  <si>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</si>
  <si>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</si>
  <si>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</si>
  <si>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</si>
  <si>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</si>
  <si>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</si>
  <si>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</si>
  <si>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</si>
  <si>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</si>
  <si>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</si>
  <si>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</si>
  <si>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</si>
  <si>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</si>
  <si>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</si>
  <si>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</si>
  <si>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</si>
  <si>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</si>
  <si>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</si>
  <si>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</si>
  <si>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</si>
  <si>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</si>
  <si>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</si>
  <si>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</si>
  <si>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</si>
  <si>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</si>
  <si>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</si>
  <si>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</si>
  <si>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</si>
  <si>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</si>
  <si>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</si>
  <si>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</si>
  <si>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</si>
  <si>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</si>
  <si>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</si>
  <si>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</si>
  <si>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</si>
  <si>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</si>
  <si>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</si>
  <si>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</si>
  <si>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</si>
  <si>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</si>
  <si>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</si>
  <si>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</si>
  <si>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</si>
  <si>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</si>
  <si>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</si>
  <si>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</si>
  <si>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</si>
  <si>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</si>
  <si>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</si>
  <si>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</si>
  <si>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</si>
  <si>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</si>
  <si>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</si>
  <si>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</si>
  <si>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</si>
  <si>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</si>
  <si>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</si>
  <si>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</si>
  <si>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</si>
  <si>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</si>
  <si>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</si>
  <si>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</si>
  <si>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</si>
  <si>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</si>
  <si>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</si>
  <si>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</si>
  <si>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</si>
  <si>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</si>
  <si>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</si>
  <si>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</si>
  <si>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</si>
  <si>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</si>
  <si>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</si>
  <si>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</si>
  <si>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</si>
  <si>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</si>
  <si>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</si>
  <si>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</si>
  <si>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</si>
  <si>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</si>
  <si>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</si>
  <si>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</si>
  <si>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</si>
  <si>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</si>
  <si>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</si>
  <si>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</si>
  <si>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</si>
  <si>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</si>
  <si>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</si>
  <si>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</si>
  <si>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</si>
  <si>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</si>
  <si>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</si>
  <si>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</si>
  <si>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</si>
  <si>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</si>
  <si>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</si>
  <si>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</si>
  <si>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</si>
  <si>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</si>
  <si>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</si>
  <si>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</si>
  <si>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</si>
  <si>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</si>
  <si>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</si>
  <si>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</si>
  <si>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</si>
  <si>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</si>
  <si>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</si>
  <si>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</si>
  <si>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</si>
  <si>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</si>
  <si>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</si>
  <si>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</si>
  <si>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</si>
  <si>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</si>
  <si>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</si>
  <si>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</si>
  <si>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</si>
  <si>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</si>
  <si>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</si>
  <si>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</si>
  <si>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</si>
  <si>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</si>
  <si>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</si>
  <si>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</si>
  <si>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</si>
  <si>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</si>
  <si>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</si>
  <si>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</si>
  <si>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</si>
  <si>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</si>
  <si>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</si>
  <si>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</si>
  <si>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</si>
  <si>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</si>
  <si>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</si>
  <si>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</si>
  <si>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</si>
  <si>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</si>
  <si>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</si>
  <si>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</si>
  <si>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</si>
  <si>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</si>
  <si>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</si>
  <si>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</si>
  <si>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</si>
  <si>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</si>
  <si>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</si>
  <si>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</si>
  <si>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</si>
  <si>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</si>
  <si>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</si>
  <si>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</si>
  <si>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</si>
  <si>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</si>
  <si>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</si>
  <si>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</si>
  <si>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</si>
  <si>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</si>
  <si>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</si>
  <si>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</si>
  <si>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</si>
  <si>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</si>
  <si>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</si>
  <si>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</si>
  <si>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</si>
  <si>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</si>
  <si>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</si>
  <si>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</si>
  <si>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</si>
  <si>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</si>
  <si>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</si>
  <si>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</si>
  <si>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</si>
  <si>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</si>
  <si>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</si>
  <si>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</si>
  <si>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</si>
  <si>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</si>
  <si>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</si>
  <si>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</si>
  <si>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</si>
  <si>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</si>
  <si>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</si>
  <si>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</si>
  <si>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</si>
  <si>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</si>
  <si>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</si>
  <si>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</si>
  <si>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</si>
  <si>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</si>
  <si>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</si>
  <si>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</si>
  <si>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</si>
  <si>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</si>
  <si>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</si>
  <si>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</si>
  <si>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</si>
  <si>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</si>
  <si>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</si>
  <si>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</si>
  <si>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</si>
  <si>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</si>
  <si>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</si>
  <si>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</si>
  <si>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</si>
  <si>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</si>
  <si>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</si>
  <si>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</si>
  <si>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</si>
  <si>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</si>
  <si>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</si>
  <si>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</si>
  <si>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</si>
  <si>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</si>
  <si>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</si>
  <si>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</si>
  <si>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</si>
  <si>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</si>
  <si>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</si>
  <si>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</si>
  <si>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</si>
  <si>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</si>
  <si>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</si>
  <si>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</si>
  <si>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</si>
  <si>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</si>
  <si>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</si>
  <si>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</si>
  <si>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</si>
  <si>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</si>
  <si>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</si>
  <si>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</si>
  <si>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</si>
  <si>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</si>
  <si>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</si>
  <si>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</si>
  <si>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</si>
  <si>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</si>
  <si>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</si>
  <si>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</si>
  <si>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</si>
  <si>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</si>
  <si>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</si>
  <si>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</si>
  <si>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</si>
  <si>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</si>
  <si>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</si>
  <si>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</si>
  <si>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</si>
  <si>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</si>
  <si>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</si>
  <si>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</si>
  <si>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</si>
  <si>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</si>
  <si>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</si>
  <si>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</si>
  <si>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</si>
  <si>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</si>
  <si>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</si>
  <si>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</si>
  <si>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</si>
  <si>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</si>
  <si>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</si>
  <si>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</si>
  <si>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</si>
  <si>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</si>
  <si>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</si>
  <si>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</si>
  <si>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</si>
  <si>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</si>
  <si>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</si>
  <si>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</si>
  <si>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</si>
  <si>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</si>
  <si>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</si>
  <si>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</si>
  <si>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</si>
  <si>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</si>
  <si>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</si>
  <si>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</si>
  <si>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</si>
  <si>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</si>
  <si>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</si>
  <si>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</si>
  <si>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</si>
  <si>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</si>
  <si>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</si>
  <si>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</si>
  <si>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</si>
  <si>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</si>
  <si>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</si>
  <si>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</si>
  <si>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</si>
  <si>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</si>
  <si>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</si>
  <si>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</si>
  <si>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</si>
  <si>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</si>
  <si>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</si>
  <si>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</si>
  <si>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</si>
  <si>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</si>
  <si>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</si>
  <si>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</si>
  <si>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</si>
  <si>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</si>
  <si>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</si>
  <si>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</si>
  <si>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</si>
  <si>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</si>
  <si>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</si>
  <si>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</si>
  <si>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</si>
  <si>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</si>
  <si>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</si>
  <si>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</si>
  <si>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</si>
  <si>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</si>
  <si>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</si>
  <si>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</si>
  <si>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</si>
  <si>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</si>
  <si>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</si>
  <si>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</si>
  <si>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</si>
  <si>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</si>
  <si>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</si>
  <si>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</si>
  <si>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</si>
  <si>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</si>
  <si>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</si>
  <si>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</si>
  <si>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</si>
  <si>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</si>
  <si>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</si>
  <si>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</si>
  <si>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</si>
  <si>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</si>
  <si>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</si>
  <si>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</si>
  <si>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</si>
  <si>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</si>
  <si>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</si>
  <si>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</si>
  <si>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</si>
  <si>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</si>
  <si>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</si>
  <si>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</si>
  <si>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</si>
  <si>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</si>
  <si>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</si>
  <si>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</si>
  <si>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</si>
  <si>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</si>
  <si>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</si>
  <si>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</si>
  <si>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</si>
  <si>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</si>
  <si>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</si>
  <si>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</si>
  <si>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</si>
  <si>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</si>
  <si>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</si>
  <si>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</si>
  <si>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</si>
  <si>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</si>
  <si>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</si>
  <si>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</si>
  <si>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</si>
  <si>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</si>
  <si>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</si>
  <si>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</si>
  <si>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</si>
  <si>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</si>
  <si>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</si>
  <si>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</si>
  <si>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</si>
  <si>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</si>
  <si>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</si>
  <si>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</si>
  <si>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</si>
  <si>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</si>
  <si>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</si>
  <si>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</si>
  <si>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</si>
  <si>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</si>
  <si>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</si>
  <si>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</si>
  <si>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</si>
  <si>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</si>
  <si>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</si>
  <si>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</si>
  <si>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</si>
  <si>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</si>
  <si>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</si>
  <si>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</si>
  <si>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</si>
  <si>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</si>
  <si>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</si>
  <si>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</si>
  <si>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</si>
  <si>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</si>
  <si>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</si>
  <si>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</si>
  <si>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</si>
  <si>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</si>
  <si>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</si>
  <si>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</si>
  <si>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</si>
  <si>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</si>
  <si>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</si>
  <si>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</si>
  <si>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</si>
  <si>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</si>
  <si>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</si>
  <si>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</si>
  <si>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</si>
  <si>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</si>
  <si>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</si>
  <si>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</si>
  <si>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</si>
  <si>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</si>
  <si>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</si>
  <si>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</si>
  <si>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</si>
  <si>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</si>
  <si>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</si>
  <si>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</si>
  <si>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</si>
  <si>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</si>
  <si>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</si>
  <si>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</si>
  <si>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</si>
  <si>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</si>
  <si>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</si>
  <si>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</si>
  <si>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</si>
  <si>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</si>
  <si>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</si>
  <si>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</si>
  <si>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</si>
  <si>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</si>
  <si>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</si>
  <si>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</si>
  <si>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</si>
  <si>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</si>
  <si>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</si>
  <si>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</si>
  <si>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</si>
  <si>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</si>
  <si>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</si>
  <si>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</si>
  <si>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</si>
  <si>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</si>
  <si>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</si>
  <si>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</si>
  <si>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</si>
  <si>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</si>
  <si>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</si>
  <si>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</si>
  <si>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</si>
  <si>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</si>
  <si>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</si>
  <si>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</si>
  <si>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</si>
  <si>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</si>
  <si>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</si>
  <si>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</si>
  <si>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</si>
  <si>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</si>
  <si>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</si>
  <si>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</si>
  <si>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</si>
  <si>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</si>
  <si>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</si>
  <si>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</si>
  <si>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</si>
  <si>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</si>
  <si>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</si>
  <si>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</si>
  <si>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</si>
  <si>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</si>
  <si>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</si>
  <si>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</si>
  <si>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</si>
  <si>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</si>
  <si>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</si>
  <si>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</si>
  <si>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</si>
  <si>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</si>
  <si>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</si>
  <si>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</si>
  <si>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</si>
  <si>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</si>
  <si>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</si>
  <si>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</si>
  <si>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</si>
  <si>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</si>
  <si>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</si>
  <si>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</si>
  <si>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</si>
  <si>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</si>
  <si>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</si>
  <si>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</si>
  <si>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</si>
  <si>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</si>
  <si>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</si>
  <si>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</si>
  <si>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</si>
  <si>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</si>
  <si>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</si>
  <si>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</si>
  <si>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</si>
  <si>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</si>
  <si>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</si>
  <si>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</si>
  <si>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</si>
  <si>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</si>
  <si>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</si>
  <si>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</si>
  <si>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</si>
  <si>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</si>
  <si>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</si>
  <si>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</si>
  <si>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</si>
  <si>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</si>
  <si>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</si>
  <si>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</si>
  <si>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</si>
  <si>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</si>
  <si>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</si>
  <si>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</si>
  <si>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</si>
  <si>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</si>
  <si>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</si>
  <si>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</si>
  <si>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</si>
  <si>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</si>
  <si>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</si>
  <si>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</si>
  <si>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</si>
  <si>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</si>
  <si>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</si>
  <si>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</si>
  <si>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</si>
  <si>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</si>
  <si>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</si>
  <si>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</si>
  <si>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</si>
  <si>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</si>
  <si>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</si>
  <si>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</si>
  <si>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</si>
  <si>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</si>
  <si>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</si>
  <si>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</si>
  <si>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</si>
  <si>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</si>
  <si>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</si>
  <si>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</si>
  <si>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</si>
  <si>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</si>
  <si>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</si>
  <si>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</si>
  <si>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</si>
  <si>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</si>
  <si>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</si>
  <si>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</si>
  <si>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</si>
  <si>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</si>
  <si>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</si>
  <si>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</si>
  <si>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</si>
  <si>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</si>
  <si>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</si>
  <si>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</si>
  <si>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</si>
  <si>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</si>
  <si>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</si>
  <si>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</si>
  <si>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</si>
  <si>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</si>
  <si>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</si>
  <si>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</si>
  <si>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</si>
  <si>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</si>
  <si>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</si>
  <si>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</si>
  <si>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</si>
  <si>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</si>
  <si>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</si>
  <si>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</si>
  <si>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</si>
  <si>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</si>
  <si>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</si>
  <si>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</si>
  <si>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</si>
  <si>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</si>
  <si>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</si>
  <si>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</si>
  <si>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</si>
  <si>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</si>
  <si>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</si>
  <si>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</si>
  <si>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</si>
  <si>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</si>
  <si>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</si>
  <si>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</si>
  <si>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</si>
  <si>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</si>
  <si>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</si>
  <si>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</si>
  <si>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</si>
  <si>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</si>
  <si>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</si>
  <si>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</si>
  <si>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</si>
  <si>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</si>
  <si>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</si>
  <si>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</si>
  <si>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</si>
  <si>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</si>
  <si>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</si>
  <si>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</si>
  <si>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</si>
  <si>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</si>
  <si>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</si>
  <si>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</si>
  <si>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</si>
  <si>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</si>
  <si>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</si>
  <si>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</si>
  <si>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</si>
  <si>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</si>
  <si>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</si>
  <si>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</si>
  <si>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</si>
  <si>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</si>
  <si>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</si>
  <si>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</si>
  <si>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</si>
  <si>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</si>
  <si>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</si>
  <si>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</si>
  <si>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</si>
  <si>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</si>
  <si>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</si>
  <si>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</si>
  <si>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</si>
  <si>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</si>
  <si>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</si>
  <si>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</si>
  <si>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</si>
  <si>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</si>
  <si>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</si>
  <si>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</si>
  <si>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</si>
  <si>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</si>
  <si>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</si>
  <si>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</si>
  <si>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</si>
  <si>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</si>
  <si>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</si>
  <si>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</si>
  <si>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</si>
  <si>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</si>
  <si>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</si>
  <si>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</si>
  <si>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</si>
  <si>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</si>
  <si>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</si>
  <si>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</si>
  <si>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</si>
  <si>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</si>
  <si>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</si>
  <si>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</si>
  <si>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</si>
  <si>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</si>
  <si>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</si>
  <si>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</si>
  <si>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</si>
  <si>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</si>
  <si>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</si>
  <si>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</si>
  <si>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</si>
  <si>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</si>
  <si>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</si>
  <si>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</si>
  <si>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</si>
  <si>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</si>
  <si>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</si>
  <si>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</si>
  <si>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</si>
  <si>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</si>
  <si>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</si>
  <si>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</si>
  <si>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</si>
  <si>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</si>
  <si>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</si>
  <si>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</si>
  <si>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</si>
  <si>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</si>
  <si>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</si>
  <si>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</si>
  <si>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</si>
  <si>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</si>
  <si>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</si>
  <si>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</si>
  <si>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</si>
  <si>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</si>
  <si>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</si>
  <si>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</si>
  <si>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</si>
  <si>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</si>
  <si>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</si>
  <si>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</si>
  <si>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</si>
  <si>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</si>
  <si>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</si>
  <si>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</si>
  <si>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</si>
  <si>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</si>
  <si>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</si>
  <si>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</si>
  <si>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</si>
  <si>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</si>
  <si>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</si>
  <si>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</si>
  <si>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</si>
  <si>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</si>
  <si>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</si>
  <si>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</si>
  <si>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</si>
  <si>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</si>
  <si>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</si>
  <si>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</si>
  <si>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</si>
  <si>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</si>
  <si>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</si>
  <si>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</si>
  <si>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</si>
  <si>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</si>
  <si>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</si>
  <si>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</si>
  <si>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</si>
  <si>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</si>
  <si>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</si>
  <si>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</si>
  <si>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</si>
  <si>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</si>
  <si>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</si>
  <si>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</si>
  <si>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</si>
  <si>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</si>
  <si>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</si>
  <si>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</si>
  <si>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</si>
  <si>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</si>
  <si>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</si>
  <si>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</si>
  <si>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</si>
  <si>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</si>
  <si>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</si>
  <si>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</si>
  <si>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</si>
  <si>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</si>
  <si>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</si>
  <si>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</si>
  <si>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</si>
  <si>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</si>
  <si>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</si>
  <si>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</si>
  <si>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</si>
  <si>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</si>
  <si>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</si>
  <si>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</si>
  <si>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</si>
  <si>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</si>
  <si>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</si>
  <si>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</si>
  <si>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</si>
  <si>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</si>
  <si>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</si>
  <si>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</si>
  <si>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</si>
  <si>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</si>
  <si>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</si>
  <si>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</si>
  <si>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</si>
  <si>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</si>
  <si>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</si>
  <si>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</si>
  <si>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</si>
  <si>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</si>
  <si>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</si>
  <si>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</si>
  <si>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</si>
  <si>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</si>
  <si>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</si>
  <si>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</si>
  <si>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</si>
  <si>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</si>
  <si>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</si>
  <si>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</si>
  <si>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</si>
  <si>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</si>
  <si>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</si>
  <si>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</si>
  <si>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</si>
  <si>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</si>
  <si>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</si>
  <si>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</si>
  <si>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</si>
  <si>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</si>
  <si>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</si>
  <si>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</si>
  <si>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</si>
  <si>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</si>
  <si>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</si>
  <si>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</si>
  <si>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</si>
  <si>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</si>
  <si>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</si>
  <si>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</si>
  <si>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</si>
  <si>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</si>
  <si>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</si>
  <si>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</si>
  <si>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</si>
  <si>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</si>
  <si>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</si>
  <si>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</si>
  <si>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</si>
  <si>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</si>
  <si>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</si>
  <si>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</si>
  <si>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</si>
  <si>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</si>
  <si>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</si>
  <si>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</si>
  <si>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</si>
  <si>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</si>
  <si>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</si>
  <si>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</si>
  <si>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</si>
  <si>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</si>
  <si>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</si>
  <si>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</si>
  <si>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</si>
  <si>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</si>
  <si>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</si>
  <si>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</si>
  <si>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</si>
  <si>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</si>
  <si>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</si>
  <si>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</si>
  <si>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</si>
  <si>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</si>
  <si>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</si>
  <si>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</si>
  <si>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</si>
  <si>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</si>
  <si>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</si>
  <si>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</si>
  <si>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</si>
  <si>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</si>
  <si>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</si>
  <si>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</si>
  <si>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</si>
  <si>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</si>
  <si>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</si>
  <si>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</si>
  <si>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</si>
  <si>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</si>
  <si>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</si>
  <si>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</si>
  <si>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</si>
  <si>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</si>
  <si>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</si>
  <si>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</si>
  <si>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</si>
  <si>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</si>
  <si>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</si>
  <si>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</si>
  <si>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</si>
  <si>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</si>
  <si>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</si>
  <si>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</si>
  <si>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</si>
  <si>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</si>
  <si>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</si>
  <si>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</si>
  <si>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</si>
  <si>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</si>
  <si>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</si>
  <si>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</si>
  <si>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</si>
  <si>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</si>
  <si>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</si>
  <si>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</si>
  <si>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</si>
  <si>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</si>
  <si>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</si>
  <si>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</si>
  <si>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</si>
  <si>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</si>
  <si>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</si>
  <si>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</si>
  <si>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</si>
  <si>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</si>
  <si>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</si>
  <si>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</si>
  <si>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</si>
  <si>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</si>
  <si>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</si>
  <si>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</si>
  <si>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</si>
  <si>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</si>
  <si>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</si>
  <si>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</si>
  <si>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</si>
  <si>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</si>
  <si>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</si>
  <si>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</si>
  <si>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</si>
  <si>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</si>
  <si>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</si>
  <si>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</si>
  <si>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</si>
  <si>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</si>
  <si>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</si>
  <si>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</si>
  <si>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</si>
  <si>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</si>
  <si>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</si>
  <si>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</si>
  <si>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</si>
  <si>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</si>
  <si>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</si>
  <si>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</si>
  <si>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</si>
  <si>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</si>
  <si>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</si>
  <si>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</si>
  <si>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</si>
  <si>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</si>
  <si>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</si>
  <si>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</si>
  <si>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</si>
  <si>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</si>
  <si>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</si>
  <si>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</si>
  <si>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</si>
  <si>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</si>
  <si>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</si>
  <si>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</si>
  <si>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</si>
  <si>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</si>
  <si>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</si>
  <si>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</si>
  <si>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</si>
  <si>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</si>
  <si>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</si>
  <si>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</si>
  <si>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</si>
  <si>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</si>
  <si>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</si>
  <si>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</si>
  <si>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</si>
  <si>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</si>
  <si>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</si>
  <si>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</si>
  <si>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</si>
  <si>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</si>
  <si>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</si>
  <si>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</si>
  <si>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</si>
  <si>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</si>
  <si>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</si>
  <si>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</si>
  <si>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</si>
  <si>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</si>
  <si>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</si>
  <si>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</si>
  <si>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</si>
  <si>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</si>
  <si>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</si>
  <si>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</si>
  <si>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</si>
  <si>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</si>
  <si>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</si>
  <si>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</si>
  <si>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</si>
  <si>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</si>
  <si>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</si>
  <si>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</si>
  <si>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</si>
  <si>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</si>
  <si>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</si>
  <si>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</si>
  <si>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</si>
  <si>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</si>
  <si>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</si>
  <si>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</si>
  <si>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</si>
  <si>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</si>
  <si>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</si>
  <si>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</si>
  <si>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</si>
  <si>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</si>
  <si>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</si>
  <si>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</si>
  <si>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</si>
  <si>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</si>
  <si>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</si>
  <si>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</si>
  <si>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</si>
  <si>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</si>
  <si>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</si>
  <si>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</si>
  <si>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</si>
  <si>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</si>
  <si>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</si>
  <si>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</si>
  <si>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</si>
  <si>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</si>
  <si>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</si>
  <si>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</si>
  <si>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</si>
  <si>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</si>
  <si>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</si>
  <si>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</si>
  <si>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</si>
  <si>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</si>
  <si>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</si>
  <si>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</si>
  <si>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</si>
  <si>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</si>
  <si>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</si>
  <si>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</si>
  <si>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</si>
  <si>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</si>
  <si>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</si>
  <si>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</si>
  <si>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</si>
  <si>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</si>
  <si>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</si>
  <si>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</si>
  <si>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</si>
  <si>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</si>
  <si>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</si>
  <si>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</si>
  <si>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</si>
  <si>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</si>
  <si>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</si>
  <si>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</si>
  <si>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</si>
  <si>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</si>
  <si>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</si>
  <si>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</si>
  <si>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</si>
  <si>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</si>
  <si>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</si>
  <si>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</si>
  <si>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</si>
  <si>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</si>
  <si>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</si>
  <si>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</si>
  <si>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</si>
  <si>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</si>
  <si>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</si>
  <si>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</si>
  <si>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</si>
  <si>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</si>
  <si>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</si>
  <si>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</si>
  <si>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</si>
  <si>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</si>
  <si>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</si>
  <si>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</si>
  <si>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</si>
  <si>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</si>
  <si>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</si>
  <si>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</si>
  <si>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</si>
  <si>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</si>
  <si>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</si>
  <si>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</si>
  <si>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</si>
  <si>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</si>
  <si>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</si>
  <si>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</si>
  <si>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</si>
  <si>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</si>
  <si>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</si>
  <si>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</si>
  <si>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</si>
  <si>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</si>
  <si>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</si>
  <si>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</si>
  <si>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</si>
  <si>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</si>
  <si>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</si>
  <si>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</si>
  <si>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</si>
  <si>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</si>
  <si>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</si>
  <si>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</si>
  <si>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</si>
  <si>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</si>
  <si>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</si>
  <si>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</si>
  <si>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</si>
  <si>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</si>
  <si>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</si>
  <si>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</si>
  <si>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</si>
  <si>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</si>
  <si>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</si>
  <si>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</si>
  <si>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</si>
  <si>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</si>
  <si>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</si>
  <si>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</si>
  <si>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</si>
  <si>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</si>
  <si>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</si>
  <si>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</si>
  <si>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</si>
  <si>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</si>
  <si>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</si>
  <si>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</si>
  <si>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</si>
  <si>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</si>
  <si>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</si>
  <si>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</si>
  <si>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</si>
  <si>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</si>
  <si>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</si>
  <si>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</si>
  <si>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</si>
  <si>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</si>
  <si>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</si>
  <si>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</si>
  <si>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</si>
  <si>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</si>
  <si>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</si>
  <si>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</si>
  <si>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</si>
  <si>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</si>
  <si>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</si>
  <si>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</si>
  <si>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</si>
  <si>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</si>
  <si>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</si>
  <si>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</si>
  <si>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</si>
  <si>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</si>
  <si>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</si>
  <si>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</si>
  <si>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</si>
  <si>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</si>
  <si>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</si>
  <si>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</si>
  <si>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</si>
  <si>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</si>
  <si>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</si>
  <si>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</si>
  <si>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</si>
  <si>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</si>
  <si>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</si>
  <si>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</si>
  <si>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</si>
  <si>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</si>
  <si>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</si>
  <si>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</si>
  <si>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</si>
  <si>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</si>
  <si>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</si>
  <si>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</si>
  <si>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</si>
  <si>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</si>
  <si>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</si>
  <si>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</si>
  <si>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</si>
  <si>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</si>
  <si>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</si>
  <si>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</si>
  <si>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</si>
  <si>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</si>
  <si>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</si>
  <si>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</si>
  <si>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</si>
  <si>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</si>
  <si>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</si>
  <si>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</si>
  <si>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</si>
  <si>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</si>
  <si>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</si>
  <si>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</si>
  <si>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</si>
  <si>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</si>
  <si>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</si>
  <si>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</si>
  <si>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</si>
  <si>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</si>
  <si>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</si>
  <si>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</si>
  <si>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</si>
  <si>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</si>
  <si>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</si>
  <si>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</si>
  <si>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</si>
  <si>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</si>
  <si>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</si>
  <si>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</si>
  <si>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</si>
  <si>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</si>
  <si>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</si>
  <si>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</si>
  <si>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</si>
  <si>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</si>
  <si>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</si>
  <si>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</si>
  <si>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</si>
  <si>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</si>
  <si>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</si>
  <si>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</si>
  <si>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</si>
  <si>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</si>
  <si>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</si>
  <si>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</si>
  <si>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</si>
  <si>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</si>
  <si>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</si>
  <si>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</si>
  <si>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</si>
  <si>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</si>
  <si>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</si>
  <si>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</si>
  <si>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</si>
  <si>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</si>
  <si>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</si>
  <si>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</si>
  <si>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</si>
  <si>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</si>
  <si>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</si>
  <si>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</si>
  <si>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</si>
  <si>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</si>
  <si>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</si>
  <si>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</si>
  <si>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</si>
  <si>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</si>
  <si>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</si>
  <si>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</si>
  <si>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</si>
  <si>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</si>
  <si>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</si>
  <si>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</si>
  <si>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</si>
  <si>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</si>
  <si>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</si>
  <si>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</si>
  <si>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</si>
  <si>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</si>
  <si>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</si>
  <si>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</si>
  <si>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</si>
  <si>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</si>
  <si>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</si>
  <si>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</si>
  <si>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</si>
  <si>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</si>
  <si>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</si>
  <si>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</si>
  <si>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</si>
  <si>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</si>
  <si>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</si>
  <si>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</si>
  <si>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</si>
  <si>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</si>
  <si>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</si>
  <si>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</si>
  <si>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</si>
  <si>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</si>
  <si>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</si>
  <si>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</si>
  <si>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</si>
  <si>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</si>
  <si>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</si>
  <si>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</si>
  <si>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</si>
  <si>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</si>
  <si>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</si>
  <si>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</si>
  <si>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</si>
  <si>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</si>
  <si>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</si>
  <si>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</si>
  <si>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</si>
  <si>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</si>
  <si>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</si>
  <si>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</si>
  <si>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</si>
  <si>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</si>
  <si>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</si>
  <si>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</si>
  <si>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</si>
  <si>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</si>
  <si>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</si>
  <si>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</si>
  <si>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</si>
  <si>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</si>
  <si>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</si>
  <si>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</si>
  <si>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</si>
  <si>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</si>
  <si>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</si>
  <si>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</si>
  <si>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</si>
  <si>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</si>
  <si>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</si>
  <si>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</si>
  <si>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</si>
  <si>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</si>
  <si>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</si>
  <si>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</si>
  <si>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</si>
  <si>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</si>
  <si>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</si>
  <si>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</si>
  <si>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</si>
  <si>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</si>
  <si>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</si>
  <si>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</si>
  <si>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</si>
  <si>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</si>
  <si>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</si>
  <si>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</si>
  <si>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</si>
  <si>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</si>
  <si>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</si>
  <si>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</si>
  <si>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</si>
  <si>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</si>
  <si>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</si>
  <si>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</si>
  <si>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</si>
  <si>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</si>
  <si>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</si>
  <si>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</si>
  <si>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</si>
  <si>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</si>
  <si>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</si>
  <si>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</si>
  <si>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</si>
  <si>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</si>
  <si>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</si>
  <si>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</si>
  <si>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</si>
  <si>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</si>
  <si>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</si>
  <si>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</si>
  <si>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</si>
  <si>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</si>
  <si>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</si>
  <si>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</si>
  <si>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</si>
  <si>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</si>
  <si>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</si>
  <si>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</si>
  <si>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</si>
  <si>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</si>
  <si>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</si>
  <si>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</si>
  <si>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</si>
  <si>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</si>
  <si>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</si>
  <si>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</si>
  <si>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</si>
  <si>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</si>
  <si>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</si>
  <si>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</si>
  <si>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</si>
  <si>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</si>
  <si>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</si>
  <si>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</si>
  <si>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</si>
  <si>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</si>
  <si>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</si>
  <si>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</si>
  <si>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</si>
  <si>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</si>
  <si>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</si>
  <si>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</si>
  <si>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</si>
  <si>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</si>
  <si>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</si>
  <si>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</si>
  <si>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</si>
  <si>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</si>
  <si>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</si>
  <si>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</si>
  <si>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</si>
  <si>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</si>
  <si>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</si>
  <si>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</si>
  <si>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</si>
  <si>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</si>
  <si>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</si>
  <si>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</si>
  <si>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</si>
  <si>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</si>
  <si>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</si>
  <si>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</si>
  <si>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</si>
  <si>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</si>
  <si>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</si>
  <si>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</si>
  <si>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</si>
  <si>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</si>
  <si>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</si>
  <si>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</si>
  <si>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</si>
  <si>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</si>
  <si>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</si>
  <si>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</si>
  <si>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</si>
  <si>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</si>
  <si>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</si>
  <si>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</si>
  <si>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</si>
  <si>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</si>
  <si>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</si>
  <si>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</si>
  <si>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</si>
  <si>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</si>
  <si>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</si>
  <si>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</si>
  <si>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</si>
  <si>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</si>
  <si>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</si>
  <si>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</si>
  <si>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</si>
  <si>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</si>
  <si>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</si>
  <si>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</si>
  <si>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</si>
  <si>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</si>
  <si>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</si>
  <si>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</si>
  <si>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</si>
  <si>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</si>
  <si>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</si>
  <si>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</si>
  <si>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</si>
  <si>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</si>
  <si>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</si>
  <si>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</si>
  <si>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</si>
  <si>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</si>
  <si>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</si>
  <si>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</si>
  <si>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</si>
  <si>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</si>
  <si>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</si>
  <si>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</si>
  <si>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</si>
  <si>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</si>
  <si>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</si>
  <si>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</si>
  <si>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</si>
  <si>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</si>
  <si>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</si>
  <si>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</si>
  <si>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</si>
  <si>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</si>
  <si>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</si>
  <si>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</si>
  <si>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</si>
  <si>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</si>
  <si>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</si>
  <si>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</si>
  <si>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</si>
  <si>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</si>
  <si>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</si>
  <si>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</si>
  <si>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</si>
  <si>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</si>
  <si>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</si>
  <si>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</si>
  <si>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</si>
  <si>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</si>
  <si>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</si>
  <si>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</si>
  <si>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</si>
  <si>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</si>
  <si>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</si>
  <si>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</si>
  <si>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</si>
  <si>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</si>
  <si>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</si>
  <si>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</si>
  <si>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</si>
  <si>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</si>
  <si>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</si>
  <si>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</si>
  <si>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</si>
  <si>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</si>
  <si>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</si>
  <si>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</si>
  <si>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</si>
  <si>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</si>
  <si>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</si>
  <si>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</si>
  <si>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</si>
  <si>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</si>
  <si>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</si>
  <si>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</si>
  <si>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</si>
  <si>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</si>
  <si>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</si>
  <si>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</si>
  <si>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</si>
  <si>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</si>
  <si>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</si>
  <si>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</si>
  <si>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</si>
  <si>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</si>
  <si>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</si>
  <si>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</si>
  <si>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</si>
  <si>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</si>
  <si>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</si>
  <si>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</si>
  <si>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</si>
  <si>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</si>
  <si>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</si>
  <si>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</si>
  <si>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</si>
  <si>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</si>
  <si>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</si>
  <si>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</si>
  <si>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</si>
  <si>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</si>
  <si>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</si>
  <si>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</si>
  <si>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</si>
  <si>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</si>
  <si>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</si>
  <si>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</si>
  <si>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</si>
  <si>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</si>
  <si>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</si>
  <si>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</si>
  <si>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</si>
  <si>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</si>
  <si>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</si>
  <si>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</si>
  <si>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</si>
  <si>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</si>
  <si>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</si>
  <si>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</si>
  <si>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</si>
  <si>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</si>
  <si>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</si>
  <si>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</si>
  <si>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</si>
  <si>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</si>
  <si>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</si>
  <si>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</si>
  <si>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</si>
  <si>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</si>
  <si>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</si>
  <si>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</si>
  <si>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</si>
  <si>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</si>
  <si>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</si>
  <si>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</si>
  <si>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</si>
  <si>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</si>
  <si>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</si>
  <si>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</si>
  <si>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</si>
  <si>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</si>
  <si>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</si>
  <si>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</si>
  <si>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</si>
  <si>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</si>
  <si>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</si>
  <si>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</si>
  <si>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</si>
  <si>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</si>
  <si>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</si>
  <si>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</si>
  <si>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</si>
  <si>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</si>
  <si>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</si>
  <si>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</si>
  <si>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</si>
  <si>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</si>
  <si>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</si>
  <si>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</si>
  <si>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</si>
  <si>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</si>
  <si>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</si>
  <si>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</si>
  <si>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</si>
  <si>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</si>
  <si>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</si>
  <si>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</si>
  <si>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</si>
  <si>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</si>
  <si>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</si>
  <si>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</si>
  <si>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</si>
  <si>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</si>
  <si>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</si>
  <si>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</si>
  <si>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</si>
  <si>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</si>
  <si>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</si>
  <si>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</si>
  <si>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</si>
  <si>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</si>
  <si>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</si>
  <si>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</si>
  <si>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</si>
  <si>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</si>
  <si>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</si>
  <si>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</si>
  <si>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</si>
  <si>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</si>
  <si>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</si>
  <si>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</si>
  <si>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</si>
  <si>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</si>
  <si>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</si>
  <si>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</si>
  <si>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</si>
  <si>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</si>
  <si>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</si>
  <si>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</si>
  <si>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</si>
  <si>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</si>
  <si>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</si>
  <si>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</si>
  <si>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</si>
  <si>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</si>
  <si>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</si>
  <si>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</si>
  <si>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</si>
  <si>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</si>
  <si>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</si>
  <si>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</si>
  <si>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</si>
  <si>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</si>
  <si>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</si>
  <si>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</si>
  <si>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</si>
  <si>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</si>
  <si>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</si>
  <si>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</si>
  <si>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</si>
  <si>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</si>
  <si>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</si>
  <si>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</si>
  <si>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</si>
  <si>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</si>
  <si>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</si>
  <si>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</si>
  <si>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</si>
  <si>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</si>
  <si>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</si>
  <si>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</si>
  <si>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</si>
  <si>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</si>
  <si>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</si>
  <si>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</si>
  <si>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</si>
  <si>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</si>
  <si>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</si>
  <si>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</si>
  <si>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</si>
  <si>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</si>
  <si>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</si>
  <si>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</si>
  <si>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</si>
  <si>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</si>
  <si>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</si>
  <si>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</si>
  <si>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</si>
  <si>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</si>
  <si>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</si>
  <si>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</si>
  <si>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</si>
  <si>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</si>
  <si>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</si>
  <si>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</si>
  <si>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</si>
  <si>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</si>
  <si>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</si>
  <si>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</si>
  <si>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</si>
  <si>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</si>
  <si>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</si>
  <si>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</si>
  <si>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</si>
  <si>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</si>
  <si>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</si>
  <si>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</si>
  <si>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</si>
  <si>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</si>
  <si>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</si>
  <si>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</si>
  <si>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</si>
  <si>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</si>
  <si>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</si>
  <si>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</si>
  <si>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</si>
  <si>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</si>
  <si>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</si>
  <si>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</si>
  <si>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</si>
  <si>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</si>
  <si>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</si>
  <si>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</si>
  <si>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</si>
  <si>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</si>
  <si>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</si>
  <si>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</si>
  <si>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</si>
  <si>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</si>
  <si>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</si>
  <si>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</si>
  <si>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</si>
  <si>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</si>
  <si>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</si>
  <si>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</si>
  <si>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</si>
  <si>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</si>
  <si>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</si>
  <si>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</si>
  <si>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</si>
  <si>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</si>
  <si>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</si>
  <si>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</si>
  <si>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</si>
  <si>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</si>
  <si>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</si>
  <si>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</si>
  <si>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</si>
  <si>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</si>
  <si>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</si>
  <si>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</si>
  <si>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</si>
  <si>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</si>
  <si>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</si>
  <si>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</si>
  <si>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</si>
  <si>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</si>
  <si>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</si>
  <si>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</si>
  <si>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</si>
  <si>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</si>
  <si>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</si>
  <si>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</si>
  <si>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</si>
  <si>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</si>
  <si>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</si>
  <si>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</si>
  <si>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</si>
  <si>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</si>
  <si>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</si>
  <si>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</si>
  <si>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</si>
  <si>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</si>
  <si>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</si>
  <si>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</si>
  <si>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</si>
  <si>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</si>
  <si>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</si>
  <si>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</si>
  <si>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</si>
  <si>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</si>
  <si>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</si>
  <si>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</si>
  <si>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</si>
  <si>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</si>
  <si>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</si>
  <si>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</si>
  <si>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</si>
  <si>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</si>
  <si>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</si>
  <si>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</si>
  <si>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</si>
  <si>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</si>
  <si>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</si>
  <si>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</si>
  <si>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</si>
  <si>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</si>
  <si>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</si>
  <si>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</si>
  <si>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</si>
  <si>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</si>
  <si>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</si>
  <si>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</si>
  <si>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</si>
  <si>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</si>
  <si>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</si>
  <si>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</si>
  <si>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</si>
  <si>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</si>
  <si>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</si>
  <si>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</si>
  <si>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</si>
  <si>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</si>
  <si>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</si>
  <si>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</si>
  <si>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</si>
  <si>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</si>
  <si>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</si>
  <si>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</si>
  <si>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</si>
  <si>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</si>
  <si>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</si>
  <si>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</si>
  <si>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</si>
  <si>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</si>
  <si>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</si>
  <si>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</si>
  <si>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</si>
  <si>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</si>
  <si>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</si>
  <si>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</si>
  <si>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</si>
  <si>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</si>
  <si>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</si>
  <si>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</si>
  <si>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</si>
  <si>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</si>
  <si>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</si>
  <si>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</si>
  <si>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</si>
  <si>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</si>
  <si>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</si>
  <si>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</si>
  <si>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</si>
  <si>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</si>
  <si>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</si>
  <si>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</si>
  <si>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</si>
  <si>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</si>
  <si>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</si>
  <si>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</si>
  <si>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</si>
  <si>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</si>
  <si>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</si>
  <si>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</si>
  <si>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</si>
  <si>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</si>
  <si>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</si>
  <si>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</si>
  <si>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</si>
  <si>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</si>
  <si>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</si>
  <si>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</si>
  <si>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</si>
  <si>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</si>
  <si>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</si>
  <si>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</si>
  <si>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</si>
  <si>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</si>
  <si>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</si>
  <si>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</si>
  <si>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</si>
  <si>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</si>
  <si>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</si>
  <si>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</si>
  <si>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</si>
  <si>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</si>
  <si>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</si>
  <si>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</si>
  <si>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</si>
  <si>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</si>
  <si>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</si>
  <si>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</si>
  <si>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</si>
  <si>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</si>
  <si>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</si>
  <si>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</si>
  <si>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</si>
  <si>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</si>
  <si>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</si>
  <si>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</si>
  <si>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</si>
  <si>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</si>
  <si>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</si>
  <si>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</si>
  <si>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</si>
  <si>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</si>
  <si>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</si>
  <si>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</si>
  <si>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</si>
  <si>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</si>
  <si>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</si>
  <si>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</si>
  <si>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</si>
  <si>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</si>
  <si>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</si>
  <si>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</si>
  <si>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</si>
  <si>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</si>
  <si>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</si>
  <si>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</si>
  <si>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</si>
  <si>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</si>
  <si>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</si>
  <si>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</si>
  <si>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</si>
  <si>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</si>
  <si>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</si>
  <si>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</si>
  <si>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</si>
  <si>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</si>
  <si>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</si>
  <si>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</si>
  <si>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</si>
  <si>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</si>
  <si>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</si>
  <si>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</si>
  <si>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</si>
  <si>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</si>
  <si>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</si>
  <si>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</si>
  <si>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</si>
  <si>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</si>
  <si>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</si>
  <si>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</si>
  <si>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</si>
  <si>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</si>
  <si>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</si>
  <si>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</si>
  <si>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</si>
  <si>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</si>
  <si>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</si>
  <si>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</si>
  <si>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</si>
  <si>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</si>
  <si>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</si>
  <si>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</si>
  <si>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</si>
  <si>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</si>
  <si>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</si>
  <si>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</si>
  <si>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</si>
  <si>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</si>
  <si>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</si>
  <si>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</si>
  <si>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</si>
  <si>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</si>
  <si>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</si>
  <si>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</si>
  <si>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</si>
  <si>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</si>
  <si>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</si>
  <si>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</si>
  <si>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</si>
  <si>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</si>
  <si>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</si>
  <si>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</si>
  <si>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</si>
  <si>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</si>
  <si>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</si>
  <si>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</si>
  <si>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</si>
  <si>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</si>
  <si>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</si>
  <si>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</si>
  <si>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</si>
  <si>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</si>
  <si>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</si>
  <si>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</si>
  <si>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</si>
  <si>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</si>
  <si>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</si>
  <si>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</si>
  <si>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</si>
  <si>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</si>
  <si>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</si>
  <si>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</si>
  <si>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</si>
  <si>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</si>
  <si>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</si>
  <si>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</si>
  <si>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</si>
  <si>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</si>
  <si>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</si>
  <si>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</si>
  <si>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</si>
  <si>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</si>
  <si>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</si>
  <si>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</si>
  <si>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</si>
  <si>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</si>
  <si>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</si>
  <si>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</si>
  <si>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</si>
  <si>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</si>
  <si>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</si>
  <si>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</si>
  <si>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</si>
  <si>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</si>
  <si>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</si>
  <si>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</si>
  <si>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</si>
  <si>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</si>
  <si>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</si>
  <si>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</si>
  <si>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</si>
  <si>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</si>
  <si>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</si>
  <si>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</si>
  <si>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</si>
  <si>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</si>
  <si>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</si>
  <si>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</si>
  <si>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</si>
  <si>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</si>
  <si>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</si>
  <si>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</si>
  <si>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</si>
  <si>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</si>
  <si>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</si>
  <si>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</si>
  <si>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</si>
  <si>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</si>
  <si>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</si>
  <si>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</si>
  <si>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</si>
  <si>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</si>
  <si>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</si>
  <si>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</si>
  <si>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</si>
  <si>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</si>
  <si>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</si>
  <si>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</si>
  <si>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</si>
  <si>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</si>
  <si>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</si>
  <si>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</si>
  <si>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</si>
  <si>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</si>
  <si>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</si>
  <si>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</si>
  <si>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</si>
  <si>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</si>
  <si>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</si>
  <si>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</si>
  <si>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</si>
  <si>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</si>
  <si>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</si>
  <si>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</si>
  <si>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</si>
  <si>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</si>
  <si>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</si>
  <si>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</si>
  <si>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</si>
  <si>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</si>
  <si>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</si>
  <si>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</si>
  <si>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</si>
  <si>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</si>
  <si>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</si>
  <si>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</si>
  <si>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</si>
  <si>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</si>
  <si>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</si>
  <si>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</si>
  <si>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</si>
  <si>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</si>
  <si>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</si>
  <si>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</si>
  <si>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</si>
  <si>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</si>
  <si>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</si>
  <si>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</si>
  <si>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</si>
  <si>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</si>
  <si>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</si>
  <si>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</si>
  <si>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</si>
  <si>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</si>
  <si>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</si>
  <si>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</si>
  <si>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</si>
  <si>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</si>
  <si>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</si>
  <si>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</si>
  <si>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</si>
  <si>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</si>
  <si>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</si>
  <si>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</si>
  <si>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</si>
  <si>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</si>
  <si>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</si>
  <si>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</si>
  <si>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</si>
  <si>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</si>
  <si>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</si>
  <si>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</si>
  <si>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</si>
  <si>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</si>
  <si>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</si>
  <si>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</si>
  <si>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</si>
  <si>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</si>
  <si>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</si>
  <si>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</si>
  <si>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</si>
  <si>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</si>
  <si>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</si>
  <si>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</si>
  <si>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</si>
  <si>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</si>
  <si>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</si>
  <si>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</si>
  <si>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</si>
  <si>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</si>
  <si>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</si>
  <si>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</si>
  <si>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</si>
  <si>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</si>
  <si>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</si>
  <si>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</si>
  <si>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</si>
  <si>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</si>
  <si>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</si>
  <si>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</si>
  <si>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</si>
  <si>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</si>
  <si>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</si>
  <si>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</si>
  <si>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</si>
  <si>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</si>
  <si>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</si>
  <si>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</si>
  <si>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</si>
  <si>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</si>
  <si>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</si>
  <si>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</si>
  <si>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</si>
  <si>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</si>
  <si>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</si>
  <si>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</si>
  <si>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</si>
  <si>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</si>
  <si>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</si>
  <si>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</si>
  <si>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</si>
  <si>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</si>
  <si>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</si>
  <si>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</si>
  <si>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</si>
  <si>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</si>
  <si>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</si>
  <si>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</si>
  <si>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</si>
  <si>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</si>
  <si>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</si>
  <si>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</si>
  <si>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</si>
  <si>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</si>
  <si>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</si>
  <si>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</si>
  <si>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</si>
  <si>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</si>
  <si>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</si>
  <si>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</si>
  <si>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</si>
  <si>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</si>
  <si>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</si>
  <si>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</si>
  <si>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</si>
  <si>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</si>
  <si>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</si>
  <si>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</si>
  <si>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</si>
  <si>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</si>
  <si>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</si>
  <si>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</si>
  <si>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</si>
  <si>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</si>
  <si>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</si>
  <si>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</si>
  <si>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</si>
  <si>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</si>
  <si>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</si>
  <si>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</si>
  <si>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</si>
  <si>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</si>
  <si>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</si>
  <si>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</si>
  <si>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</si>
  <si>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</si>
  <si>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</si>
  <si>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</si>
  <si>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</si>
  <si>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</si>
  <si>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</si>
  <si>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</si>
  <si>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</si>
  <si>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</si>
  <si>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</si>
  <si>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</si>
  <si>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</si>
  <si>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</si>
  <si>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</si>
  <si>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</si>
  <si>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</si>
  <si>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</si>
  <si>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</si>
  <si>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</si>
  <si>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</si>
  <si>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</si>
  <si>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</si>
  <si>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</si>
  <si>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</si>
  <si>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</si>
  <si>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</si>
  <si>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</si>
  <si>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</si>
  <si>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</si>
  <si>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</si>
  <si>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</si>
  <si>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</si>
  <si>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</si>
  <si>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</si>
  <si>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</si>
  <si>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</si>
  <si>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</si>
  <si>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</si>
  <si>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</si>
  <si>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</si>
  <si>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</si>
  <si>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</si>
  <si>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</si>
  <si>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</si>
  <si>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</si>
  <si>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</si>
  <si>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</si>
  <si>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</si>
  <si>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</si>
  <si>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</si>
  <si>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</si>
  <si>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</si>
  <si>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</si>
  <si>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</si>
  <si>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</si>
  <si>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</si>
  <si>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</si>
  <si>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</si>
  <si>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</si>
  <si>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</si>
  <si>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</si>
  <si>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</si>
  <si>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</si>
  <si>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</si>
  <si>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</si>
  <si>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</si>
  <si>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</si>
  <si>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</si>
  <si>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</si>
  <si>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</si>
  <si>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</si>
  <si>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</si>
  <si>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</si>
  <si>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</si>
  <si>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</si>
  <si>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</si>
  <si>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</si>
  <si>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</si>
  <si>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</si>
  <si>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</si>
  <si>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</si>
  <si>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</si>
  <si>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</si>
  <si>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</si>
  <si>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</si>
  <si>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</si>
  <si>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</si>
  <si>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</si>
  <si>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</si>
  <si>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</si>
  <si>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</si>
  <si>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</si>
  <si>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</si>
  <si>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</si>
  <si>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</si>
  <si>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</si>
  <si>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</si>
  <si>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</si>
  <si>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</si>
  <si>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</si>
  <si>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</si>
  <si>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</si>
  <si>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</si>
  <si>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</si>
  <si>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</si>
  <si>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</si>
  <si>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</si>
  <si>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</si>
  <si>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</si>
  <si>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</si>
  <si>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</si>
  <si>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</si>
  <si>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</si>
  <si>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</si>
  <si>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</si>
  <si>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</si>
  <si>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</si>
  <si>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</si>
  <si>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</si>
  <si>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</si>
  <si>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</si>
  <si>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</si>
  <si>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</si>
  <si>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</si>
  <si>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</si>
  <si>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</si>
  <si>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</si>
  <si>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</si>
  <si>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</si>
  <si>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</si>
  <si>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</si>
  <si>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</si>
  <si>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</si>
  <si>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</si>
  <si>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</si>
  <si>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</si>
  <si>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</si>
  <si>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</si>
  <si>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</si>
  <si>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</si>
  <si>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</si>
  <si>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</si>
  <si>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</si>
  <si>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</si>
  <si>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</si>
  <si>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</si>
  <si>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</si>
  <si>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</si>
  <si>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</si>
  <si>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</si>
  <si>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</si>
  <si>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</si>
  <si>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</si>
  <si>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</si>
  <si>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</si>
  <si>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</si>
  <si>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</si>
  <si>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</si>
  <si>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</si>
  <si>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</si>
  <si>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</si>
  <si>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</si>
  <si>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</si>
  <si>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</si>
  <si>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</si>
  <si>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</si>
  <si>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</si>
  <si>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</si>
  <si>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</si>
  <si>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</si>
  <si>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</si>
  <si>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</si>
  <si>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</si>
  <si>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</si>
  <si>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</si>
  <si>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</si>
  <si>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</si>
  <si>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</si>
  <si>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</si>
  <si>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</si>
  <si>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</si>
  <si>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</si>
  <si>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</si>
  <si>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</si>
  <si>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</si>
  <si>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</si>
  <si>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</si>
  <si>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</si>
  <si>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</si>
  <si>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</si>
  <si>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</si>
  <si>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</si>
  <si>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</si>
  <si>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</si>
  <si>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</si>
  <si>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</si>
  <si>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</si>
  <si>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</si>
  <si>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</si>
  <si>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</si>
  <si>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</si>
  <si>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</si>
  <si>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</si>
  <si>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</si>
  <si>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</si>
  <si>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</si>
  <si>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</si>
  <si>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</si>
  <si>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</si>
  <si>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</si>
  <si>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</si>
  <si>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</si>
  <si>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</si>
  <si>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</si>
  <si>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</si>
  <si>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</si>
  <si>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</si>
  <si>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</si>
  <si>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</si>
  <si>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</si>
  <si>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</si>
  <si>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</si>
  <si>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</si>
  <si>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</si>
  <si>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</si>
  <si>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</si>
  <si>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</si>
  <si>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</si>
  <si>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</si>
  <si>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</si>
  <si>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</si>
  <si>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</si>
  <si>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</si>
  <si>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</si>
  <si>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</si>
  <si>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</si>
  <si>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</si>
  <si>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</si>
  <si>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</si>
  <si>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</si>
  <si>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</si>
  <si>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</si>
  <si>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</si>
  <si>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</si>
  <si>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</si>
  <si>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</si>
  <si>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</si>
  <si>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</si>
  <si>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</si>
  <si>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</si>
  <si>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</si>
  <si>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</si>
  <si>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</si>
  <si>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</si>
  <si>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</si>
  <si>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</si>
  <si>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</si>
  <si>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</si>
  <si>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</si>
  <si>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</si>
  <si>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</si>
  <si>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</si>
  <si>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</si>
  <si>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</si>
  <si>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</si>
  <si>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</si>
  <si>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</si>
  <si>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</si>
  <si>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</si>
  <si>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</si>
  <si>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</si>
  <si>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</si>
  <si>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</si>
  <si>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</si>
  <si>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</si>
  <si>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</si>
  <si>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</si>
  <si>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</si>
  <si>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</si>
  <si>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</si>
  <si>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</si>
  <si>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</si>
  <si>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</si>
  <si>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</si>
  <si>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</si>
  <si>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</si>
  <si>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</si>
  <si>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</si>
  <si>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</si>
  <si>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</si>
  <si>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</si>
  <si>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</si>
  <si>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</si>
  <si>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</si>
  <si>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</si>
  <si>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</si>
  <si>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</si>
  <si>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</si>
  <si>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</si>
  <si>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</si>
  <si>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</si>
  <si>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</si>
  <si>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</si>
  <si>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</si>
  <si>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</si>
  <si>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</si>
  <si>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</si>
  <si>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</si>
  <si>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</si>
  <si>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</si>
  <si>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</si>
  <si>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</si>
  <si>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</si>
  <si>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</si>
  <si>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</si>
  <si>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</si>
  <si>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</si>
  <si>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</si>
  <si>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</si>
  <si>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</si>
  <si>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</si>
  <si>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</si>
  <si>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</si>
  <si>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</si>
  <si>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</si>
  <si>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</si>
  <si>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</si>
  <si>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</si>
  <si>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</si>
  <si>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</si>
  <si>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</si>
  <si>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</si>
  <si>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</si>
  <si>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</si>
  <si>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</si>
  <si>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</si>
  <si>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</si>
  <si>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</si>
  <si>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</si>
  <si>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</si>
  <si>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</si>
  <si>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</si>
  <si>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</si>
  <si>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</si>
  <si>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</si>
  <si>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</si>
  <si>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</si>
  <si>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</si>
  <si>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</si>
  <si>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</si>
  <si>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</si>
  <si>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</si>
  <si>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</si>
  <si>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</si>
  <si>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</si>
  <si>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</si>
  <si>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</si>
  <si>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</si>
  <si>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</si>
  <si>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</si>
  <si>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</si>
  <si>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</si>
  <si>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</si>
  <si>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</si>
  <si>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</si>
  <si>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</si>
  <si>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</si>
  <si>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</si>
  <si>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</si>
  <si>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</si>
  <si>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</si>
  <si>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</si>
  <si>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</si>
  <si>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</si>
  <si>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</si>
  <si>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</si>
  <si>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</si>
  <si>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</si>
  <si>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</si>
  <si>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</si>
  <si>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</si>
  <si>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</si>
  <si>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</si>
  <si>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</si>
  <si>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</si>
  <si>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</si>
  <si>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</si>
  <si>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</si>
  <si>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</si>
  <si>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</si>
  <si>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</si>
  <si>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</si>
  <si>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</si>
  <si>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</si>
  <si>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</si>
  <si>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</si>
  <si>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</si>
  <si>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</si>
  <si>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</si>
  <si>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</si>
  <si>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</si>
  <si>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</si>
  <si>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</si>
  <si>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</si>
  <si>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</si>
  <si>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</si>
  <si>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</si>
  <si>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</si>
  <si>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</si>
  <si>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</si>
  <si>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</si>
  <si>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</si>
  <si>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</si>
  <si>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</si>
  <si>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</si>
  <si>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</si>
  <si>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</si>
  <si>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</si>
  <si>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</si>
  <si>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</si>
  <si>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</si>
  <si>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</si>
  <si>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</si>
  <si>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</si>
  <si>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</si>
  <si>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</si>
  <si>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</si>
  <si>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</si>
  <si>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</si>
  <si>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</si>
  <si>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</si>
  <si>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</si>
  <si>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</si>
  <si>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</si>
  <si>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</si>
  <si>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</si>
  <si>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</si>
  <si>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</si>
  <si>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</si>
  <si>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</si>
  <si>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</si>
  <si>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</si>
  <si>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</si>
  <si>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</si>
  <si>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</si>
  <si>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</si>
  <si>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</si>
  <si>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</si>
  <si>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</si>
  <si>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</si>
  <si>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</si>
  <si>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</si>
  <si>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</si>
  <si>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</si>
  <si>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</si>
  <si>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</si>
  <si>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</si>
  <si>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</si>
  <si>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</si>
  <si>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</si>
  <si>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</si>
  <si>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</si>
  <si>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</si>
  <si>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</si>
  <si>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</si>
  <si>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</si>
  <si>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</si>
  <si>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</si>
  <si>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</si>
  <si>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</si>
  <si>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</si>
  <si>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</si>
  <si>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</si>
  <si>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</si>
  <si>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</si>
  <si>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</si>
  <si>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</si>
  <si>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</si>
  <si>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</si>
  <si>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</si>
  <si>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</si>
  <si>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</si>
  <si>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</si>
  <si>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</si>
  <si>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</si>
  <si>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</si>
  <si>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</si>
  <si>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</si>
  <si>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</si>
  <si>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</si>
  <si>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</si>
  <si>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</si>
  <si>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</si>
  <si>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</si>
  <si>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</si>
  <si>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</si>
  <si>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</si>
  <si>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</si>
  <si>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</si>
  <si>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</si>
  <si>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</si>
  <si>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</si>
  <si>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</si>
  <si>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</si>
  <si>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</si>
  <si>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</si>
  <si>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</si>
  <si>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</si>
  <si>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</si>
  <si>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</si>
  <si>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</si>
  <si>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</si>
  <si>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</si>
  <si>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</si>
  <si>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</si>
  <si>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</si>
  <si>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</si>
  <si>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</si>
  <si>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</si>
  <si>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</si>
  <si>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</si>
  <si>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</si>
  <si>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</si>
  <si>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</si>
  <si>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</si>
  <si>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</si>
  <si>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</si>
  <si>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</si>
  <si>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</si>
  <si>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</si>
  <si>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</si>
  <si>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</si>
  <si>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</si>
  <si>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</si>
  <si>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</si>
  <si>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</si>
  <si>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</si>
  <si>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</si>
  <si>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</si>
  <si>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</si>
  <si>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</si>
  <si>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</si>
  <si>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</si>
  <si>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</si>
  <si>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</si>
  <si>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</si>
  <si>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</si>
  <si>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</si>
  <si>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</si>
  <si>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</si>
  <si>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</si>
  <si>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</si>
  <si>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</si>
  <si>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</si>
  <si>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</si>
  <si>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</si>
  <si>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</si>
  <si>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</si>
  <si>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</si>
  <si>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</si>
  <si>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</si>
  <si>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</si>
  <si>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</si>
  <si>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</si>
  <si>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</si>
  <si>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</si>
  <si>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</si>
  <si>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</si>
  <si>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</si>
  <si>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</si>
  <si>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</si>
  <si>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</si>
  <si>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</si>
  <si>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</si>
  <si>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</si>
  <si>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</si>
  <si>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</si>
  <si>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</si>
  <si>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</si>
  <si>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</si>
  <si>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</si>
  <si>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</si>
  <si>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</si>
  <si>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</si>
  <si>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</si>
  <si>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</si>
  <si>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</si>
  <si>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</si>
  <si>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</si>
  <si>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</si>
  <si>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</si>
  <si>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</si>
  <si>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</si>
  <si>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</si>
  <si>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</si>
  <si>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</si>
  <si>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</si>
  <si>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</si>
  <si>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</si>
  <si>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</si>
  <si>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</si>
  <si>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</si>
  <si>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</si>
  <si>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</si>
  <si>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</si>
  <si>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</si>
  <si>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</si>
  <si>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</si>
  <si>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</si>
  <si>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</si>
  <si>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</si>
  <si>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</si>
  <si>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</si>
  <si>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</si>
  <si>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</si>
  <si>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</si>
  <si>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</si>
  <si>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</si>
  <si>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</si>
  <si>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</si>
  <si>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</si>
  <si>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</si>
  <si>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</si>
  <si>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</si>
  <si>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</si>
  <si>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</si>
  <si>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</si>
  <si>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</si>
  <si>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</si>
  <si>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</si>
  <si>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</si>
  <si>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</si>
  <si>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</si>
  <si>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</si>
  <si>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</si>
  <si>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</si>
  <si>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</si>
  <si>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</si>
  <si>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</si>
  <si>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</si>
  <si>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</si>
  <si>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</si>
  <si>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</si>
  <si>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</si>
  <si>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</si>
  <si>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</si>
  <si>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</si>
  <si>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</si>
  <si>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</si>
  <si>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</si>
  <si>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</si>
  <si>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</si>
  <si>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</si>
  <si>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</si>
  <si>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</si>
  <si>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</si>
  <si>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</si>
  <si>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</si>
  <si>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</si>
  <si>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</si>
  <si>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</si>
  <si>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</si>
  <si>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</si>
  <si>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</si>
  <si>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</si>
  <si>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</si>
  <si>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</si>
  <si>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</si>
  <si>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</si>
  <si>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</si>
  <si>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</si>
  <si>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</si>
  <si>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</si>
  <si>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</si>
  <si>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</si>
  <si>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</si>
  <si>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</si>
  <si>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</si>
  <si>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</si>
  <si>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</si>
  <si>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</si>
  <si>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</si>
  <si>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</si>
  <si>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</si>
  <si>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</si>
  <si>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</si>
  <si>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</si>
  <si>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</si>
  <si>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</si>
  <si>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</si>
  <si>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</si>
  <si>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</si>
  <si>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</si>
  <si>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</si>
  <si>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</si>
  <si>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</si>
  <si>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</si>
  <si>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</si>
  <si>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</si>
  <si>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</si>
  <si>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</si>
  <si>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</si>
  <si>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</si>
  <si>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</si>
  <si>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</si>
  <si>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</si>
  <si>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</si>
  <si>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</si>
  <si>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</si>
  <si>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</si>
  <si>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</si>
  <si>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</si>
  <si>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</si>
  <si>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</si>
  <si>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</si>
  <si>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</si>
  <si>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</si>
  <si>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</si>
  <si>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</si>
  <si>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</si>
  <si>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</si>
  <si>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</si>
  <si>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</si>
  <si>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</si>
  <si>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</si>
  <si>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</si>
  <si>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</si>
  <si>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</si>
  <si>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</si>
  <si>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</si>
  <si>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</si>
  <si>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</si>
  <si>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</si>
  <si>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</si>
  <si>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</si>
  <si>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</si>
  <si>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</si>
  <si>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</si>
  <si>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</si>
  <si>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</si>
  <si>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</si>
  <si>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</si>
  <si>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</si>
  <si>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</si>
  <si>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</si>
  <si>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</si>
  <si>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</si>
  <si>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</si>
  <si>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</si>
  <si>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</si>
  <si>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</si>
  <si>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</si>
  <si>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</si>
  <si>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</si>
  <si>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</si>
  <si>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</si>
  <si>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</si>
  <si>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</si>
  <si>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</si>
  <si>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</si>
  <si>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</si>
  <si>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</si>
  <si>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</si>
  <si>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</si>
  <si>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</si>
  <si>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</si>
  <si>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</si>
  <si>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</si>
  <si>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</si>
  <si>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</si>
  <si>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</si>
  <si>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</si>
  <si>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</si>
  <si>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</si>
  <si>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</si>
  <si>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</si>
  <si>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</si>
  <si>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</si>
  <si>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</si>
  <si>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</si>
  <si>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</si>
  <si>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</si>
  <si>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</si>
  <si>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</si>
  <si>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</si>
  <si>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</si>
  <si>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</si>
  <si>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</si>
  <si>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</si>
  <si>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</si>
  <si>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</si>
  <si>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</si>
  <si>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</si>
  <si>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</si>
  <si>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</si>
  <si>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</si>
  <si>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</si>
  <si>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</si>
  <si>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</si>
  <si>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</si>
  <si>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</si>
  <si>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</si>
  <si>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</si>
  <si>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</si>
  <si>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</si>
  <si>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</si>
  <si>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</si>
  <si>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</si>
  <si>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</si>
  <si>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</si>
  <si>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</si>
  <si>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</si>
  <si>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</si>
  <si>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</si>
  <si>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</si>
  <si>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</si>
  <si>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</si>
  <si>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</si>
  <si>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</si>
  <si>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</si>
  <si>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</si>
  <si>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</si>
  <si>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</si>
  <si>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</si>
  <si>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</si>
  <si>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</si>
  <si>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</si>
  <si>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</si>
  <si>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</si>
  <si>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</si>
  <si>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</si>
  <si>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</si>
  <si>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</si>
  <si>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</si>
  <si>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</si>
  <si>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</si>
  <si>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</si>
  <si>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</si>
  <si>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</si>
  <si>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</si>
  <si>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</si>
  <si>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</si>
  <si>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</si>
  <si>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</si>
  <si>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</si>
  <si>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</si>
  <si>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</si>
  <si>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</si>
  <si>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</si>
  <si>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</si>
  <si>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</si>
  <si>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</si>
  <si>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</si>
  <si>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</si>
  <si>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</si>
  <si>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</si>
  <si>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</si>
  <si>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</si>
  <si>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</si>
  <si>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</si>
  <si>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</si>
  <si>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</si>
  <si>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</si>
  <si>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</si>
  <si>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</si>
  <si>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</si>
  <si>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</si>
  <si>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</si>
  <si>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</si>
  <si>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</si>
  <si>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</si>
  <si>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</si>
  <si>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</si>
  <si>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</si>
  <si>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</si>
  <si>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</si>
  <si>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</si>
  <si>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</si>
  <si>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</si>
  <si>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</si>
  <si>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</si>
  <si>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</si>
  <si>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</si>
  <si>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</si>
  <si>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</si>
  <si>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</si>
  <si>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</si>
  <si>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</si>
  <si>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</si>
  <si>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</si>
  <si>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</si>
  <si>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</si>
  <si>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</si>
  <si>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</si>
  <si>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</si>
  <si>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</si>
  <si>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</si>
  <si>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</si>
  <si>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</si>
  <si>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</si>
  <si>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</si>
  <si>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</si>
  <si>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</si>
  <si>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</si>
  <si>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</si>
  <si>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</si>
  <si>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</si>
  <si>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</si>
  <si>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</si>
  <si>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</si>
  <si>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</si>
  <si>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</si>
  <si>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</si>
  <si>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</si>
  <si>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</si>
  <si>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</si>
  <si>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</si>
  <si>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</si>
  <si>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</si>
  <si>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</si>
  <si>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</si>
  <si>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</si>
  <si>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</si>
  <si>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</si>
  <si>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</si>
  <si>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</si>
  <si>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</si>
  <si>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</si>
  <si>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</si>
  <si>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</si>
  <si>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</si>
  <si>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</si>
  <si>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</si>
  <si>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</si>
  <si>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</si>
  <si>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</si>
  <si>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</si>
  <si>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</si>
  <si>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</si>
  <si>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</si>
  <si>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</si>
  <si>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</si>
  <si>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</si>
  <si>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</si>
  <si>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</si>
  <si>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</si>
  <si>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</si>
  <si>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</si>
  <si>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</si>
  <si>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</si>
  <si>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</si>
  <si>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</si>
  <si>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</si>
  <si>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</si>
  <si>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</si>
  <si>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</si>
  <si>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</si>
  <si>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</si>
  <si>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</si>
  <si>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</si>
  <si>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</si>
  <si>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</si>
  <si>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</si>
  <si>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</si>
  <si>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</si>
  <si>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</si>
  <si>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</si>
  <si>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</si>
  <si>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</si>
  <si>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</si>
  <si>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</si>
  <si>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</si>
  <si>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</si>
  <si>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</si>
  <si>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</si>
  <si>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</si>
  <si>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</si>
  <si>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</si>
  <si>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</si>
  <si>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</si>
  <si>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</si>
  <si>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</si>
  <si>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</si>
  <si>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</si>
  <si>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</si>
  <si>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</si>
  <si>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</si>
  <si>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</si>
  <si>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</si>
  <si>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</si>
  <si>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</si>
  <si>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</si>
  <si>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</si>
  <si>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</si>
  <si>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</si>
  <si>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</si>
  <si>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</si>
  <si>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</si>
  <si>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</si>
  <si>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</si>
  <si>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</si>
  <si>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</si>
  <si>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</si>
  <si>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</si>
  <si>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</si>
  <si>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</si>
  <si>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</si>
  <si>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</si>
  <si>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</si>
  <si>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</si>
  <si>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</si>
  <si>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</si>
  <si>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</si>
  <si>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</si>
  <si>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</si>
  <si>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</si>
  <si>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</si>
  <si>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</si>
  <si>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</si>
  <si>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</si>
  <si>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</si>
  <si>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</si>
  <si>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</si>
  <si>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</si>
  <si>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</si>
  <si>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</si>
  <si>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</si>
  <si>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</si>
  <si>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</si>
  <si>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</si>
  <si>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</si>
  <si>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</si>
  <si>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</si>
  <si>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</si>
  <si>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</si>
  <si>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</si>
  <si>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</si>
  <si>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</si>
  <si>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</si>
  <si>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</si>
  <si>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</si>
  <si>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</si>
  <si>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</si>
  <si>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</si>
  <si>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</si>
  <si>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</si>
  <si>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</si>
  <si>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</si>
  <si>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</si>
  <si>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</si>
  <si>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</si>
  <si>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</si>
  <si>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</si>
  <si>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</si>
  <si>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</si>
  <si>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</si>
  <si>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</si>
  <si>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</si>
  <si>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</si>
  <si>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</si>
  <si>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</si>
  <si>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</si>
  <si>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</si>
  <si>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</si>
  <si>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</si>
  <si>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</si>
  <si>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</si>
  <si>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</si>
  <si>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</si>
  <si>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</si>
  <si>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</si>
  <si>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</si>
  <si>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</si>
  <si>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</si>
  <si>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</si>
  <si>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</si>
  <si>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</si>
  <si>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</si>
  <si>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</si>
  <si>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</si>
  <si>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</si>
  <si>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</si>
  <si>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</si>
  <si>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</si>
  <si>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</si>
  <si>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</si>
  <si>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</si>
  <si>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</si>
  <si>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</si>
  <si>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</si>
  <si>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</si>
  <si>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</si>
  <si>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</si>
  <si>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</si>
  <si>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</si>
  <si>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</si>
  <si>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</si>
  <si>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</si>
  <si>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</si>
  <si>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</si>
  <si>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</si>
  <si>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</si>
  <si>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</si>
  <si>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</si>
  <si>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</si>
  <si>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</si>
  <si>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</si>
  <si>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</si>
  <si>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</si>
  <si>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</si>
  <si>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</si>
  <si>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</si>
  <si>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</si>
  <si>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</si>
  <si>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</si>
  <si>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</si>
  <si>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</si>
  <si>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</si>
  <si>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</si>
  <si>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</si>
  <si>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</si>
  <si>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</si>
  <si>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</si>
  <si>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</si>
  <si>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</si>
  <si>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</si>
  <si>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</si>
  <si>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</si>
  <si>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</si>
  <si>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</si>
  <si>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</si>
  <si>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</si>
  <si>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</si>
  <si>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</si>
  <si>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</si>
  <si>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</si>
  <si>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</si>
  <si>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</si>
  <si>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</si>
  <si>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</si>
  <si>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</si>
  <si>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</si>
  <si>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</si>
  <si>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</si>
  <si>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</si>
  <si>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</si>
  <si>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</si>
  <si>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</si>
  <si>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</si>
  <si>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</si>
  <si>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</si>
  <si>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</si>
  <si>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</si>
  <si>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</si>
  <si>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</si>
  <si>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</si>
  <si>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</si>
  <si>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</si>
  <si>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</si>
  <si>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</si>
  <si>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</si>
  <si>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</si>
  <si>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</si>
  <si>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</si>
  <si>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</si>
  <si>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</si>
  <si>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</si>
  <si>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</si>
  <si>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</si>
  <si>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</si>
  <si>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</si>
  <si>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</si>
  <si>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</si>
  <si>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</si>
  <si>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</si>
  <si>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</si>
  <si>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</si>
  <si>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</si>
  <si>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</si>
  <si>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</si>
  <si>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</si>
  <si>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</si>
  <si>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</si>
  <si>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</si>
  <si>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</si>
  <si>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</si>
  <si>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</si>
  <si>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</si>
  <si>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</si>
  <si>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</si>
  <si>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</si>
  <si>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</si>
  <si>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</si>
  <si>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</si>
  <si>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</si>
  <si>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</si>
  <si>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</si>
  <si>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</si>
  <si>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</si>
  <si>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</si>
  <si>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</si>
  <si>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</si>
  <si>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</si>
  <si>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</si>
  <si>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</si>
  <si>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</si>
  <si>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</si>
  <si>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</si>
  <si>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</si>
  <si>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</si>
  <si>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</si>
  <si>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</si>
  <si>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</si>
  <si>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</si>
  <si>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</si>
  <si>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</si>
  <si>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</si>
  <si>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</si>
  <si>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</si>
  <si>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</si>
  <si>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</si>
  <si>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</si>
  <si>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</si>
  <si>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</si>
  <si>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</si>
  <si>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</si>
  <si>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</si>
  <si>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</si>
  <si>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</si>
  <si>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</si>
  <si>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</si>
  <si>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</si>
  <si>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</si>
  <si>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</si>
  <si>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</si>
  <si>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</si>
  <si>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</si>
  <si>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</si>
  <si>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</si>
  <si>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</si>
  <si>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</si>
  <si>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</si>
  <si>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</si>
  <si>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</si>
  <si>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</si>
  <si>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</si>
  <si>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</si>
  <si>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</si>
  <si>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</si>
  <si>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</si>
  <si>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</si>
  <si>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</si>
  <si>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</si>
  <si>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</si>
  <si>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</si>
  <si>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</si>
  <si>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</si>
  <si>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</si>
  <si>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</si>
  <si>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</si>
  <si>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</si>
  <si>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</si>
  <si>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</si>
  <si>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</si>
  <si>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</si>
  <si>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</si>
  <si>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</si>
  <si>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</si>
  <si>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</si>
  <si>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</si>
  <si>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</si>
  <si>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</si>
  <si>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</si>
  <si>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</si>
  <si>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</si>
  <si>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</si>
  <si>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</si>
  <si>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</si>
  <si>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</si>
  <si>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</si>
  <si>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</si>
  <si>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</si>
  <si>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</si>
  <si>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</si>
  <si>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</si>
  <si>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</si>
  <si>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</si>
  <si>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</si>
  <si>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</si>
  <si>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</si>
  <si>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</si>
  <si>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</si>
  <si>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</si>
  <si>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</si>
  <si>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</si>
  <si>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</si>
  <si>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</si>
  <si>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</si>
  <si>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</si>
  <si>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</si>
  <si>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</si>
  <si>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</si>
  <si>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</si>
  <si>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</si>
  <si>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</si>
  <si>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</si>
  <si>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</si>
  <si>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</si>
  <si>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</si>
  <si>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</si>
  <si>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</si>
  <si>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</si>
  <si>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</si>
  <si>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</si>
  <si>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</si>
  <si>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</si>
  <si>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</si>
  <si>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</si>
  <si>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</si>
  <si>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</si>
  <si>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</si>
  <si>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</si>
  <si>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</si>
  <si>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</si>
  <si>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</si>
  <si>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</si>
  <si>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</si>
  <si>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</si>
  <si>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</si>
  <si>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</si>
  <si>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</si>
  <si>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</si>
  <si>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</si>
  <si>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</si>
  <si>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</si>
  <si>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</si>
  <si>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</si>
  <si>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</si>
  <si>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</si>
  <si>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</si>
  <si>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</si>
  <si>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</si>
  <si>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</si>
  <si>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</si>
  <si>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</si>
  <si>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</si>
  <si>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</si>
  <si>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</si>
  <si>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</si>
  <si>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</si>
  <si>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</si>
  <si>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</si>
  <si>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</si>
  <si>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</si>
  <si>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</si>
  <si>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</si>
  <si>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</si>
  <si>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</si>
  <si>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</si>
  <si>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</si>
  <si>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</si>
  <si>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</si>
  <si>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</si>
  <si>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</si>
  <si>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</si>
  <si>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</si>
  <si>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</si>
  <si>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</si>
  <si>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</si>
  <si>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</si>
  <si>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</si>
  <si>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</si>
  <si>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</si>
  <si>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</si>
  <si>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</si>
  <si>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</si>
  <si>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</si>
  <si>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</si>
  <si>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</si>
  <si>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</si>
  <si>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</si>
  <si>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</si>
  <si>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</si>
  <si>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</si>
  <si>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</si>
  <si>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</si>
  <si>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</si>
  <si>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</si>
  <si>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</si>
  <si>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</si>
  <si>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</si>
  <si>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</si>
  <si>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</si>
  <si>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</si>
  <si>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</si>
  <si>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</si>
  <si>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</si>
  <si>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</si>
  <si>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</si>
  <si>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</si>
  <si>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</si>
  <si>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</si>
  <si>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</si>
  <si>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</si>
  <si>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</si>
  <si>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</si>
  <si>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</si>
  <si>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</si>
  <si>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</si>
  <si>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</si>
  <si>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</si>
  <si>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</si>
  <si>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</si>
  <si>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</si>
  <si>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</si>
  <si>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</si>
  <si>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</si>
  <si>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</si>
  <si>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</si>
  <si>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</si>
  <si>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</si>
  <si>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</si>
  <si>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</si>
  <si>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</si>
  <si>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</si>
  <si>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</si>
  <si>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</si>
  <si>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</si>
  <si>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</si>
  <si>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</si>
  <si>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</si>
  <si>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</si>
  <si>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</si>
  <si>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</si>
  <si>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</si>
  <si>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</si>
  <si>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</si>
  <si>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</si>
  <si>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</si>
  <si>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</si>
  <si>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</si>
  <si>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</si>
  <si>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</si>
  <si>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</si>
  <si>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</si>
  <si>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</si>
  <si>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</si>
  <si>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</si>
  <si>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</si>
  <si>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</si>
  <si>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</si>
  <si>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</si>
  <si>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</si>
  <si>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</si>
  <si>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</si>
  <si>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</si>
  <si>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</si>
  <si>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</si>
  <si>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</si>
  <si>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</si>
  <si>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</si>
  <si>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</si>
  <si>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</si>
  <si>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</si>
  <si>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</si>
  <si>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</si>
  <si>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</si>
  <si>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</si>
  <si>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</si>
  <si>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</si>
  <si>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</si>
  <si>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</si>
  <si>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</si>
  <si>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</si>
  <si>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</si>
  <si>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</si>
  <si>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</si>
  <si>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</si>
  <si>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</si>
  <si>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</si>
  <si>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</si>
  <si>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</si>
  <si>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</si>
  <si>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</si>
  <si>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</si>
  <si>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</si>
  <si>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</si>
  <si>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</si>
  <si>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</si>
  <si>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</si>
  <si>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</si>
  <si>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</si>
  <si>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</si>
  <si>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</si>
  <si>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</si>
  <si>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</si>
  <si>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</si>
  <si>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</si>
  <si>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</si>
  <si>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</si>
  <si>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</si>
  <si>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</si>
  <si>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</si>
  <si>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</si>
  <si>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</si>
  <si>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</si>
  <si>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</si>
  <si>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</si>
  <si>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</si>
  <si>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</si>
  <si>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</si>
  <si>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</si>
  <si>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</si>
  <si>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</si>
  <si>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</si>
  <si>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</si>
  <si>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</si>
  <si>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</si>
  <si>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</si>
  <si>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</si>
  <si>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</si>
  <si>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</si>
  <si>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</si>
  <si>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</si>
  <si>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</si>
  <si>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</si>
  <si>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</si>
  <si>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</si>
  <si>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</si>
  <si>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</si>
  <si>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</si>
  <si>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</si>
  <si>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</si>
  <si>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</si>
  <si>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</si>
  <si>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</si>
  <si>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</si>
  <si>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</si>
  <si>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</si>
  <si>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</si>
  <si>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</si>
  <si>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</si>
  <si>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</si>
  <si>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</si>
  <si>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</si>
  <si>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</si>
  <si>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</si>
  <si>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</si>
  <si>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</si>
  <si>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</si>
  <si>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</si>
  <si>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</si>
  <si>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</si>
  <si>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</si>
  <si>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</si>
  <si>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</si>
  <si>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</si>
  <si>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</si>
  <si>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</si>
  <si>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</si>
  <si>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</si>
  <si>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</si>
  <si>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</si>
  <si>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</si>
  <si>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</si>
  <si>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</si>
  <si>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</si>
  <si>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</si>
  <si>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</si>
  <si>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</si>
  <si>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</si>
  <si>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</si>
  <si>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</si>
  <si>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</si>
  <si>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</si>
  <si>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</si>
  <si>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</si>
  <si>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</si>
  <si>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</si>
  <si>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</si>
  <si>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</si>
  <si>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</si>
  <si>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</si>
  <si>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</si>
  <si>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</si>
  <si>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</si>
  <si>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</si>
  <si>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</si>
  <si>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</si>
  <si>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</si>
  <si>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</si>
  <si>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</si>
  <si>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</si>
  <si>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</si>
  <si>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</si>
  <si>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</si>
  <si>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</si>
  <si>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</si>
  <si>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</si>
  <si>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</si>
  <si>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</si>
  <si>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</si>
  <si>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</si>
  <si>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</si>
  <si>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</si>
  <si>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</si>
  <si>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</si>
  <si>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</si>
  <si>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</si>
  <si>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</si>
  <si>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</si>
  <si>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</si>
  <si>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</si>
  <si>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</si>
  <si>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</si>
  <si>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</si>
  <si>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</si>
  <si>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</si>
  <si>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</si>
  <si>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</si>
  <si>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</si>
  <si>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</si>
  <si>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</si>
  <si>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</si>
  <si>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</si>
  <si>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</si>
  <si>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</si>
  <si>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</si>
  <si>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</si>
  <si>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</si>
  <si>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</si>
  <si>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</si>
  <si>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</si>
  <si>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</si>
  <si>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</si>
  <si>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</si>
  <si>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</si>
  <si>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</si>
  <si>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</si>
  <si>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</si>
  <si>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</si>
  <si>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</si>
  <si>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</si>
  <si>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</si>
  <si>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</si>
  <si>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</si>
  <si>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</si>
  <si>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</si>
  <si>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</si>
  <si>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</si>
  <si>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</si>
  <si>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</si>
  <si>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</si>
  <si>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</si>
  <si>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</si>
  <si>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</si>
  <si>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</si>
  <si>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</si>
  <si>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</si>
  <si>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</si>
  <si>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</si>
  <si>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</si>
  <si>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</si>
  <si>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</si>
  <si>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</si>
  <si>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</si>
  <si>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</si>
  <si>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</si>
  <si>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</si>
  <si>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</si>
  <si>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</si>
  <si>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</si>
  <si>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</si>
  <si>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</si>
  <si>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</si>
  <si>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</si>
  <si>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</si>
  <si>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</si>
  <si>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</si>
  <si>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</si>
  <si>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</si>
  <si>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</si>
  <si>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</si>
  <si>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</si>
  <si>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</si>
  <si>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</si>
  <si>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</si>
  <si>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</si>
  <si>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</si>
  <si>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</si>
  <si>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</si>
  <si>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</si>
  <si>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</si>
  <si>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</si>
  <si>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</si>
  <si>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</si>
  <si>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</si>
  <si>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</si>
  <si>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</si>
  <si>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</si>
  <si>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</si>
  <si>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</si>
  <si>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</si>
  <si>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</si>
  <si>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</si>
  <si>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</si>
  <si>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</si>
  <si>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</si>
  <si>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</si>
  <si>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</si>
  <si>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</si>
  <si>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</si>
  <si>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</si>
  <si>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</si>
  <si>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</si>
  <si>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</si>
  <si>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</si>
  <si>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</si>
  <si>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</si>
  <si>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</si>
  <si>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</si>
  <si>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</si>
  <si>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</si>
  <si>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</si>
  <si>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</si>
  <si>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</si>
  <si>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</si>
  <si>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</si>
  <si>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</si>
  <si>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</si>
  <si>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</si>
  <si>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</si>
  <si>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</si>
  <si>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</si>
  <si>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</si>
  <si>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</si>
  <si>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</si>
  <si>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</si>
  <si>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</si>
  <si>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</si>
  <si>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</si>
  <si>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</si>
  <si>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</si>
  <si>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</si>
  <si>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</si>
  <si>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</si>
  <si>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</si>
  <si>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</si>
  <si>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</si>
  <si>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</si>
  <si>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</si>
  <si>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</si>
  <si>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</si>
  <si>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</si>
  <si>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</si>
  <si>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</si>
  <si>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</si>
  <si>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</si>
  <si>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</si>
  <si>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</si>
  <si>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</si>
  <si>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</si>
  <si>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</si>
  <si>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</si>
  <si>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</si>
  <si>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</si>
  <si>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</si>
  <si>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</si>
  <si>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</si>
  <si>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</si>
  <si>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</si>
  <si>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</si>
  <si>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</si>
  <si>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</si>
  <si>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</si>
  <si>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</si>
  <si>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</si>
  <si>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</si>
  <si>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</si>
  <si>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</si>
  <si>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</si>
  <si>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</si>
  <si>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</si>
  <si>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</si>
  <si>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</si>
  <si>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</si>
  <si>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</si>
  <si>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</si>
  <si>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</si>
  <si>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</si>
  <si>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</si>
  <si>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</si>
  <si>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</si>
  <si>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</si>
  <si>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</si>
  <si>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</si>
  <si>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</si>
  <si>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</si>
  <si>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</si>
  <si>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</si>
  <si>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</si>
  <si>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</si>
  <si>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</si>
  <si>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</si>
  <si>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</si>
  <si>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</si>
  <si>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</si>
  <si>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</si>
  <si>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</si>
  <si>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</si>
  <si>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</si>
  <si>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</si>
  <si>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</si>
  <si>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</si>
  <si>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</si>
  <si>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</si>
  <si>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</si>
  <si>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</si>
  <si>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</si>
  <si>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</si>
  <si>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</si>
  <si>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</si>
  <si>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</si>
  <si>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</si>
  <si>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</si>
  <si>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</si>
  <si>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</si>
  <si>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</si>
  <si>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</si>
  <si>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</si>
  <si>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</si>
  <si>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</si>
  <si>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</si>
  <si>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</si>
  <si>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</si>
  <si>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</si>
  <si>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</si>
  <si>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</si>
  <si>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</si>
  <si>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</si>
  <si>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</si>
  <si>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</si>
  <si>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</si>
  <si>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</si>
  <si>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</si>
  <si>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</si>
  <si>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</si>
  <si>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</si>
  <si>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</si>
  <si>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</si>
  <si>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</si>
  <si>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</si>
  <si>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</si>
  <si>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</si>
  <si>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</si>
  <si>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</si>
  <si>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</si>
  <si>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</si>
  <si>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</si>
  <si>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</si>
  <si>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</si>
  <si>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</si>
  <si>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</si>
  <si>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</si>
  <si>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</si>
  <si>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</si>
  <si>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</si>
  <si>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</si>
  <si>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</si>
  <si>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</si>
  <si>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</si>
  <si>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</si>
  <si>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</si>
  <si>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</si>
  <si>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</si>
  <si>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</si>
  <si>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</si>
  <si>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</si>
  <si>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</si>
  <si>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</si>
  <si>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</si>
  <si>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</si>
  <si>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</si>
  <si>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</si>
  <si>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</si>
  <si>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</si>
  <si>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</si>
  <si>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</si>
  <si>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</si>
  <si>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</si>
  <si>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</si>
  <si>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</si>
  <si>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</si>
  <si>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</si>
  <si>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</si>
  <si>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</si>
  <si>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</si>
  <si>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</si>
  <si>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</si>
  <si>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</si>
  <si>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</si>
  <si>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</si>
  <si>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</si>
  <si>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</si>
  <si>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</si>
  <si>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</si>
  <si>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</si>
  <si>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</si>
  <si>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</si>
  <si>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</si>
  <si>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</si>
  <si>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</si>
  <si>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</si>
  <si>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</si>
  <si>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</si>
  <si>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</si>
  <si>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</si>
  <si>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</si>
  <si>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</si>
  <si>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</si>
  <si>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</si>
  <si>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</si>
  <si>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</si>
  <si>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</si>
  <si>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</si>
  <si>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</si>
  <si>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</si>
  <si>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</si>
  <si>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</si>
  <si>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</si>
  <si>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</si>
  <si>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</si>
  <si>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</si>
  <si>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</si>
  <si>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</si>
  <si>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</si>
  <si>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</si>
  <si>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</si>
  <si>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</si>
  <si>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</si>
  <si>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</si>
  <si>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</si>
  <si>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</si>
  <si>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</si>
  <si>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</si>
  <si>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</si>
  <si>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</si>
  <si>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</si>
  <si>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</si>
  <si>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</si>
  <si>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</si>
  <si>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</si>
  <si>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</si>
  <si>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</si>
  <si>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</si>
  <si>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</si>
  <si>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</si>
  <si>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</si>
  <si>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</si>
  <si>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</si>
  <si>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</si>
  <si>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</si>
  <si>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</si>
  <si>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</si>
  <si>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</si>
  <si>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</si>
  <si>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</si>
  <si>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</si>
  <si>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</si>
  <si>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</si>
  <si>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</si>
  <si>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</si>
  <si>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</si>
  <si>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</si>
  <si>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</si>
  <si>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</si>
  <si>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</si>
  <si>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</si>
  <si>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</si>
  <si>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</si>
  <si>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</si>
  <si>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</si>
  <si>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</si>
  <si>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</si>
  <si>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</si>
  <si>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</si>
  <si>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</si>
  <si>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</si>
  <si>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</si>
  <si>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</si>
  <si>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</si>
  <si>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</si>
  <si>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</si>
  <si>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</si>
  <si>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</si>
  <si>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</si>
  <si>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</si>
  <si>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</si>
  <si>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</si>
  <si>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</si>
  <si>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</si>
  <si>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</si>
  <si>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</si>
  <si>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</si>
  <si>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</si>
  <si>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</si>
  <si>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</si>
  <si>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</si>
  <si>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</si>
  <si>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</si>
  <si>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</si>
  <si>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</si>
  <si>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</si>
  <si>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</si>
  <si>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</si>
  <si>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</si>
  <si>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</si>
  <si>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</si>
  <si>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</si>
  <si>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</si>
  <si>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</si>
  <si>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</si>
  <si>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</si>
  <si>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</si>
  <si>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</si>
  <si>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</si>
  <si>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</si>
  <si>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</si>
  <si>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</si>
  <si>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</si>
  <si>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</si>
  <si>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</si>
  <si>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</si>
  <si>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</si>
  <si>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</si>
  <si>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</si>
  <si>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</si>
  <si>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</si>
  <si>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</si>
  <si>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</si>
  <si>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</si>
  <si>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</si>
  <si>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</si>
  <si>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</si>
  <si>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</si>
  <si>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</si>
  <si>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</si>
  <si>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</si>
  <si>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</si>
  <si>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</si>
  <si>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</si>
  <si>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</si>
  <si>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</si>
  <si>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</si>
  <si>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</si>
  <si>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</si>
  <si>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</si>
  <si>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</si>
  <si>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</si>
  <si>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</si>
  <si>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</si>
  <si>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</si>
  <si>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</si>
  <si>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</si>
  <si>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</si>
  <si>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</si>
  <si>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</si>
  <si>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</si>
  <si>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</si>
  <si>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</si>
  <si>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</si>
  <si>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</si>
  <si>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</si>
  <si>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</si>
  <si>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</si>
  <si>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</si>
  <si>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</si>
  <si>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</si>
  <si>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</si>
  <si>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</si>
  <si>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</si>
  <si>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</si>
  <si>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</si>
  <si>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</si>
  <si>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</si>
  <si>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</si>
  <si>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</si>
  <si>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</si>
  <si>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</si>
  <si>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</si>
  <si>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</si>
  <si>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</si>
  <si>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</si>
  <si>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</si>
  <si>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</si>
  <si>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</si>
  <si>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</si>
  <si>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</si>
  <si>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</si>
  <si>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</si>
  <si>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</si>
  <si>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</si>
  <si>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</si>
  <si>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</si>
  <si>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</si>
  <si>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</si>
  <si>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</si>
  <si>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</si>
  <si>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</si>
  <si>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</si>
  <si>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</si>
  <si>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</si>
  <si>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</si>
  <si>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</si>
  <si>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</si>
  <si>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</si>
  <si>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</si>
  <si>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</si>
  <si>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</si>
  <si>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</si>
  <si>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</si>
  <si>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</si>
  <si>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</si>
  <si>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</si>
  <si>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</si>
  <si>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</si>
  <si>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</si>
  <si>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</si>
  <si>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</si>
  <si>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</si>
  <si>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</si>
  <si>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</si>
  <si>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</si>
  <si>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</si>
  <si>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</si>
  <si>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</si>
  <si>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</si>
  <si>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</si>
  <si>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</si>
  <si>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</si>
  <si>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</si>
  <si>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</si>
  <si>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</si>
  <si>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</si>
  <si>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</si>
  <si>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</si>
  <si>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</si>
  <si>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</si>
  <si>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</si>
  <si>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</si>
  <si>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</si>
  <si>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</si>
  <si>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</si>
  <si>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</si>
  <si>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</si>
  <si>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</si>
  <si>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</si>
  <si>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</si>
  <si>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</si>
  <si>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</si>
  <si>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</si>
  <si>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</si>
  <si>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</si>
  <si>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</si>
  <si>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</si>
  <si>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</si>
  <si>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</si>
  <si>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</si>
  <si>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</si>
  <si>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</si>
  <si>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</si>
  <si>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</si>
  <si>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</si>
  <si>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</si>
  <si>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</si>
  <si>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</si>
  <si>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</si>
  <si>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</si>
  <si>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</si>
  <si>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</si>
  <si>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</si>
  <si>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</si>
  <si>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</si>
  <si>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</si>
  <si>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</si>
  <si>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</si>
  <si>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</si>
  <si>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</si>
  <si>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</si>
  <si>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</si>
  <si>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</si>
  <si>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</si>
  <si>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</si>
  <si>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</si>
  <si>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</si>
  <si>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</si>
  <si>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</si>
  <si>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</si>
  <si>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</si>
  <si>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</si>
  <si>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</si>
  <si>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</si>
  <si>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</si>
  <si>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</si>
  <si>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</si>
  <si>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</si>
  <si>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</si>
  <si>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</si>
  <si>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</si>
  <si>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</si>
  <si>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</si>
  <si>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</si>
  <si>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</si>
  <si>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</si>
  <si>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</si>
  <si>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</si>
  <si>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</si>
  <si>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</si>
  <si>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</si>
  <si>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</si>
  <si>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</si>
  <si>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</si>
  <si>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</si>
  <si>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</si>
  <si>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</si>
  <si>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</si>
  <si>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</si>
  <si>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</si>
  <si>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</si>
  <si>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</si>
  <si>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</si>
  <si>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</si>
  <si>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</si>
  <si>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</si>
  <si>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</si>
  <si>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</si>
  <si>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</si>
  <si>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</si>
  <si>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</si>
  <si>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</si>
  <si>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</si>
  <si>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</si>
  <si>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</si>
  <si>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</si>
  <si>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</si>
  <si>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</si>
  <si>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</si>
  <si>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</si>
  <si>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</si>
  <si>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</si>
  <si>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</si>
  <si>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</si>
  <si>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</si>
  <si>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</si>
  <si>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</si>
  <si>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</si>
  <si>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</si>
  <si>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</si>
  <si>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</si>
  <si>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</si>
  <si>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</si>
  <si>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</si>
  <si>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</si>
  <si>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</si>
  <si>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</si>
  <si>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</si>
  <si>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</si>
  <si>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</si>
  <si>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</si>
  <si>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</si>
  <si>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</si>
  <si>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</si>
  <si>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</si>
  <si>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</si>
  <si>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</si>
  <si>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</si>
  <si>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</si>
  <si>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</si>
  <si>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</si>
  <si>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</si>
  <si>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</si>
  <si>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</si>
  <si>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</si>
  <si>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</si>
  <si>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</si>
  <si>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</si>
  <si>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</si>
  <si>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</si>
  <si>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</si>
  <si>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</si>
  <si>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</si>
  <si>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</si>
  <si>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</si>
  <si>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</si>
  <si>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</si>
  <si>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</si>
  <si>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</si>
  <si>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</si>
  <si>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</si>
  <si>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</si>
  <si>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</si>
  <si>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</si>
  <si>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</si>
  <si>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</si>
  <si>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</si>
  <si>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</si>
  <si>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</si>
  <si>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</si>
  <si>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</si>
  <si>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</si>
  <si>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</si>
  <si>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</si>
  <si>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</si>
  <si>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</si>
  <si>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</si>
  <si>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</si>
  <si>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</si>
  <si>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</si>
  <si>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</si>
  <si>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</si>
  <si>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</si>
  <si>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</si>
  <si>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</si>
  <si>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</si>
  <si>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</si>
  <si>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</si>
  <si>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</si>
  <si>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</si>
  <si>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</si>
  <si>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</si>
  <si>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</si>
  <si>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</si>
  <si>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</si>
  <si>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</si>
  <si>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</si>
  <si>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</si>
  <si>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</si>
  <si>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</si>
  <si>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</si>
  <si>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</si>
  <si>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</si>
  <si>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</si>
  <si>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</si>
  <si>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</si>
  <si>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</si>
  <si>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</si>
  <si>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</si>
  <si>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</si>
  <si>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</si>
  <si>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</si>
  <si>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</si>
  <si>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</si>
  <si>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</si>
  <si>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</si>
  <si>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</si>
  <si>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</si>
  <si>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</si>
  <si>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</si>
  <si>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</si>
  <si>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</si>
  <si>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</si>
  <si>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</si>
  <si>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</si>
  <si>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</si>
  <si>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</si>
  <si>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</si>
  <si>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</si>
  <si>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</si>
  <si>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</si>
  <si>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</si>
  <si>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</si>
  <si>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</si>
  <si>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</si>
  <si>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</si>
  <si>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</si>
  <si>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</si>
  <si>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</si>
  <si>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</si>
  <si>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</si>
  <si>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</si>
  <si>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</si>
  <si>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</si>
  <si>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</si>
  <si>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</si>
  <si>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</si>
  <si>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</si>
  <si>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</si>
  <si>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</si>
  <si>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</si>
  <si>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</si>
  <si>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</si>
  <si>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</si>
  <si>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</si>
  <si>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</si>
  <si>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</si>
  <si>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</si>
  <si>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</si>
  <si>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</si>
  <si>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</si>
  <si>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</si>
  <si>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</si>
  <si>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</si>
  <si>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</si>
  <si>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</si>
  <si>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</si>
  <si>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</si>
  <si>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</si>
  <si>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</si>
  <si>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</si>
  <si>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</si>
  <si>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</si>
  <si>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</si>
  <si>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</si>
  <si>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</si>
  <si>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</si>
  <si>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</si>
  <si>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</si>
  <si>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</si>
  <si>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</si>
  <si>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</si>
  <si>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</si>
  <si>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</si>
  <si>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</si>
  <si>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</si>
  <si>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</si>
  <si>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</si>
  <si>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</si>
  <si>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</si>
  <si>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</si>
  <si>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</si>
  <si>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</si>
  <si>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</si>
  <si>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</si>
  <si>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</si>
  <si>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</si>
  <si>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</si>
  <si>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</si>
  <si>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</si>
  <si>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</si>
  <si>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</si>
  <si>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</si>
  <si>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</si>
  <si>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</si>
  <si>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</si>
  <si>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</si>
  <si>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</si>
  <si>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</si>
  <si>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</si>
  <si>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</si>
  <si>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</si>
  <si>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</si>
  <si>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</si>
  <si>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</si>
  <si>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</si>
  <si>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</si>
  <si>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</si>
  <si>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</si>
  <si>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</si>
  <si>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</si>
  <si>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</si>
  <si>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</si>
  <si>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</si>
  <si>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</si>
  <si>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</si>
  <si>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</si>
  <si>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</si>
  <si>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</si>
  <si>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</si>
  <si>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</si>
  <si>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</si>
  <si>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</si>
  <si>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</si>
  <si>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</si>
  <si>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</si>
  <si>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</si>
  <si>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</si>
  <si>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</si>
  <si>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</si>
  <si>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</si>
  <si>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</si>
  <si>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</si>
  <si>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</si>
  <si>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</si>
  <si>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</si>
  <si>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</si>
  <si>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</si>
  <si>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</si>
  <si>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</si>
  <si>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</si>
  <si>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</si>
  <si>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</si>
  <si>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</si>
  <si>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</si>
  <si>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</si>
  <si>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</si>
  <si>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</si>
  <si>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</si>
  <si>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</si>
  <si>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</si>
  <si>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</si>
  <si>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</si>
  <si>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</si>
  <si>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</si>
  <si>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</si>
  <si>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</si>
  <si>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</si>
  <si>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</si>
  <si>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</si>
  <si>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</si>
  <si>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</si>
  <si>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</si>
  <si>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</si>
  <si>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</si>
  <si>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</si>
  <si>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</si>
  <si>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</si>
  <si>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</si>
  <si>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</si>
  <si>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</si>
  <si>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</si>
  <si>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</si>
  <si>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</si>
  <si>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</si>
  <si>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</si>
  <si>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</si>
  <si>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</si>
  <si>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</si>
  <si>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</si>
  <si>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</si>
  <si>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</si>
  <si>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</si>
  <si>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</si>
  <si>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</si>
  <si>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</si>
  <si>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</si>
  <si>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</si>
  <si>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</si>
  <si>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</si>
  <si>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</si>
  <si>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</si>
  <si>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</si>
  <si>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</si>
  <si>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</si>
  <si>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</si>
  <si>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</si>
  <si>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</si>
  <si>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</si>
  <si>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</si>
  <si>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</si>
  <si>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</si>
  <si>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</si>
  <si>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</si>
  <si>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</si>
  <si>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</si>
  <si>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</si>
  <si>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</si>
  <si>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</si>
  <si>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</si>
  <si>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</si>
  <si>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</si>
  <si>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</si>
  <si>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</si>
  <si>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</si>
  <si>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</si>
  <si>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</si>
  <si>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</si>
  <si>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</si>
  <si>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</si>
  <si>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</si>
  <si>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</si>
  <si>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</si>
  <si>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</si>
  <si>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</si>
  <si>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</si>
  <si>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</si>
  <si>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</si>
  <si>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</si>
  <si>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</si>
  <si>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</si>
  <si>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</si>
  <si>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</si>
  <si>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</si>
  <si>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</si>
  <si>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</si>
  <si>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</si>
  <si>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</si>
  <si>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</si>
  <si>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</si>
  <si>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</si>
  <si>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</si>
  <si>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</si>
  <si>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</si>
  <si>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</si>
  <si>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</si>
  <si>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</si>
  <si>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</si>
  <si>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</si>
  <si>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</si>
  <si>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</si>
  <si>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</si>
  <si>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</si>
  <si>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</si>
  <si>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</si>
  <si>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</si>
  <si>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</si>
  <si>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</si>
  <si>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</si>
  <si>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</si>
  <si>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</si>
  <si>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</si>
  <si>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</si>
  <si>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</si>
  <si>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</si>
  <si>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</si>
  <si>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</si>
  <si>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</si>
  <si>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</si>
  <si>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</si>
  <si>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</si>
  <si>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</si>
  <si>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</si>
  <si>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</si>
  <si>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</si>
  <si>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</si>
  <si>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</si>
  <si>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</si>
  <si>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</si>
  <si>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</si>
  <si>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</si>
  <si>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</si>
  <si>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</si>
  <si>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</si>
  <si>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</si>
  <si>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</si>
  <si>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</si>
  <si>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</si>
  <si>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</si>
  <si>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</si>
  <si>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</si>
  <si>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</si>
  <si>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</si>
  <si>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</si>
  <si>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</si>
  <si>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</si>
  <si>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</si>
  <si>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</si>
  <si>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</si>
  <si>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</si>
  <si>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</si>
  <si>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</si>
  <si>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</si>
  <si>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</si>
  <si>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</si>
  <si>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</si>
  <si>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</si>
  <si>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</si>
  <si>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</si>
  <si>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</si>
  <si>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</si>
  <si>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</si>
  <si>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</si>
  <si>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</si>
  <si>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</si>
  <si>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</si>
  <si>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</si>
  <si>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</si>
  <si>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</si>
  <si>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</si>
  <si>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</si>
  <si>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</si>
  <si>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</si>
  <si>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</si>
  <si>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</si>
  <si>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</si>
  <si>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</si>
  <si>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</si>
  <si>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</si>
  <si>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</si>
  <si>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</si>
  <si>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</si>
  <si>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</si>
  <si>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</si>
  <si>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</si>
  <si>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</si>
  <si>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</si>
  <si>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</si>
  <si>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</si>
  <si>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</si>
  <si>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</si>
  <si>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</si>
  <si>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</si>
  <si>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</si>
  <si>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</si>
  <si>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</si>
  <si>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</si>
  <si>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</si>
  <si>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</si>
  <si>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</si>
  <si>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</si>
  <si>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</si>
  <si>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</si>
  <si>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</si>
  <si>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</si>
  <si>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</si>
  <si>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</si>
  <si>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</si>
  <si>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</si>
  <si>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</si>
  <si>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</si>
  <si>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</si>
  <si>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</si>
  <si>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</si>
  <si>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</si>
  <si>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</si>
  <si>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</si>
  <si>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</si>
  <si>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</si>
  <si>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</si>
  <si>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</si>
  <si>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</si>
  <si>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</si>
  <si>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</si>
  <si>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</si>
  <si>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</si>
  <si>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</si>
  <si>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</si>
  <si>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</si>
  <si>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</si>
  <si>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</si>
  <si>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</si>
  <si>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</si>
  <si>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</si>
  <si>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</si>
  <si>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</si>
  <si>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</si>
  <si>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</si>
  <si>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</si>
  <si>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</si>
  <si>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</si>
  <si>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</si>
  <si>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</si>
  <si>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</si>
  <si>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</si>
  <si>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</si>
  <si>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</si>
  <si>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</si>
  <si>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</si>
  <si>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</si>
  <si>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</si>
  <si>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</si>
  <si>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</si>
  <si>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</si>
  <si>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</si>
  <si>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</si>
  <si>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</si>
  <si>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</si>
  <si>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</si>
  <si>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</si>
  <si>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</si>
  <si>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</si>
  <si>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</si>
  <si>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</si>
  <si>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</si>
  <si>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</si>
  <si>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</si>
  <si>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</si>
  <si>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</si>
  <si>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</si>
  <si>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</si>
  <si>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</si>
  <si>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</si>
  <si>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</si>
  <si>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</si>
  <si>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</si>
  <si>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</si>
  <si>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</si>
  <si>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</si>
  <si>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</si>
  <si>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</si>
  <si>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</si>
  <si>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</si>
  <si>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</si>
  <si>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</si>
  <si>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</si>
  <si>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</si>
  <si>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</si>
  <si>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</si>
  <si>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</si>
  <si>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</si>
  <si>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</si>
  <si>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</si>
  <si>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</si>
  <si>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</si>
  <si>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</si>
  <si>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</si>
  <si>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</si>
  <si>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</si>
  <si>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</si>
  <si>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</si>
  <si>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</si>
  <si>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</si>
  <si>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</si>
  <si>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</si>
  <si>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</si>
  <si>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</si>
  <si>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</si>
  <si>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</si>
  <si>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</si>
  <si>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</si>
  <si>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</si>
  <si>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</si>
  <si>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</si>
  <si>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</si>
  <si>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</si>
  <si>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</si>
  <si>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</si>
  <si>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</si>
  <si>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</si>
  <si>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</si>
  <si>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</si>
  <si>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</si>
  <si>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</si>
  <si>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</si>
  <si>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</si>
  <si>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</si>
  <si>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</si>
  <si>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</si>
  <si>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</si>
  <si>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</si>
  <si>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</si>
  <si>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</si>
  <si>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</si>
  <si>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</si>
  <si>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</si>
  <si>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</si>
  <si>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</si>
  <si>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</si>
  <si>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</si>
  <si>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</si>
  <si>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</si>
  <si>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</si>
  <si>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</si>
  <si>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</si>
  <si>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</si>
  <si>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</si>
  <si>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</si>
  <si>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</si>
  <si>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</si>
  <si>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</si>
  <si>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</si>
  <si>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</si>
  <si>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</si>
  <si>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</si>
  <si>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</si>
  <si>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</si>
  <si>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</si>
  <si>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</si>
  <si>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</si>
  <si>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</si>
  <si>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</si>
  <si>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</si>
  <si>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</si>
  <si>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</si>
  <si>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</si>
  <si>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</si>
  <si>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</si>
  <si>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</si>
  <si>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</si>
  <si>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</si>
  <si>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</si>
  <si>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</si>
  <si>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</si>
  <si>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</si>
  <si>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</si>
  <si>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</si>
  <si>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</si>
  <si>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</si>
  <si>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</si>
  <si>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</si>
  <si>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</si>
  <si>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</si>
  <si>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</si>
  <si>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</si>
  <si>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</si>
  <si>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</si>
  <si>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</si>
  <si>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</si>
  <si>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</si>
  <si>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</si>
  <si>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</si>
  <si>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</si>
  <si>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</si>
  <si>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</si>
  <si>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</si>
  <si>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</si>
  <si>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</si>
  <si>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</si>
  <si>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</si>
  <si>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</si>
  <si>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</si>
  <si>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</si>
  <si>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</si>
  <si>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</si>
  <si>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</si>
  <si>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</si>
  <si>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</si>
  <si>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</si>
  <si>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</si>
  <si>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</si>
  <si>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</si>
  <si>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</si>
  <si>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</si>
  <si>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</si>
  <si>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</si>
  <si>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</si>
  <si>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</si>
  <si>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</si>
  <si>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</si>
  <si>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</si>
  <si>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</si>
  <si>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</si>
  <si>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</si>
  <si>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</si>
  <si>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</si>
  <si>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</si>
  <si>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</si>
  <si>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</si>
  <si>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</si>
  <si>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</si>
  <si>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</si>
  <si>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</si>
  <si>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</si>
  <si>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</si>
  <si>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</si>
  <si>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</si>
  <si>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</si>
  <si>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</si>
  <si>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</si>
  <si>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</si>
  <si>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</si>
  <si>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</si>
  <si>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</si>
  <si>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</si>
  <si>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</si>
  <si>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</si>
  <si>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</si>
  <si>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</si>
  <si>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</si>
  <si>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</si>
  <si>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</si>
  <si>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</si>
  <si>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</si>
  <si>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</si>
  <si>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</si>
  <si>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</si>
  <si>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</si>
  <si>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</si>
  <si>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</si>
  <si>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</si>
  <si>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</si>
  <si>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</si>
  <si>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</si>
  <si>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</si>
  <si>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</si>
  <si>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</si>
  <si>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</si>
  <si>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</si>
  <si>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</si>
  <si>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</si>
  <si>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</si>
  <si>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</si>
  <si>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</si>
  <si>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</si>
  <si>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</si>
  <si>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</si>
  <si>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</si>
  <si>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</si>
  <si>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</si>
  <si>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</si>
  <si>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</si>
  <si>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</si>
  <si>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</si>
  <si>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</si>
  <si>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</si>
  <si>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</si>
  <si>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</si>
  <si>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</si>
  <si>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</si>
  <si>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</si>
  <si>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</si>
  <si>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</si>
  <si>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</si>
  <si>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</si>
  <si>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</si>
  <si>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</si>
  <si>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</si>
  <si>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</si>
  <si>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</si>
  <si>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</si>
  <si>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</si>
  <si>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</si>
  <si>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</si>
  <si>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</si>
  <si>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</si>
  <si>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</si>
  <si>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</si>
  <si>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</si>
  <si>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</si>
  <si>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</si>
  <si>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</si>
  <si>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</si>
  <si>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</si>
  <si>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</si>
  <si>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</si>
  <si>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</si>
  <si>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</si>
  <si>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</si>
  <si>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</si>
  <si>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</si>
  <si>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</si>
  <si>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</si>
  <si>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</si>
  <si>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</si>
  <si>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</si>
  <si>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</si>
  <si>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</si>
  <si>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</si>
  <si>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</si>
  <si>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</si>
  <si>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</si>
  <si>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</si>
  <si>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</si>
  <si>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</si>
  <si>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</si>
  <si>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</si>
  <si>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</si>
  <si>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</si>
  <si>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</si>
  <si>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</si>
  <si>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</si>
  <si>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</si>
  <si>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</si>
  <si>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</si>
  <si>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</si>
  <si>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</si>
  <si>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</si>
  <si>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</si>
  <si>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</si>
  <si>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</si>
  <si>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</si>
  <si>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</si>
  <si>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</si>
  <si>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</si>
  <si>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</si>
  <si>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</si>
  <si>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</si>
  <si>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</si>
  <si>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</si>
  <si>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</si>
  <si>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</si>
  <si>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</si>
  <si>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</si>
  <si>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</si>
  <si>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</si>
  <si>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</si>
  <si>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</si>
  <si>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</si>
  <si>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</si>
  <si>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</si>
  <si>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</si>
  <si>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</si>
  <si>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</si>
  <si>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</si>
  <si>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</si>
  <si>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</si>
  <si>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</si>
  <si>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</si>
  <si>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</si>
  <si>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</si>
  <si>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</si>
  <si>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</si>
  <si>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</si>
  <si>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</si>
  <si>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</si>
  <si>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</si>
  <si>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</si>
  <si>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</si>
  <si>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</si>
  <si>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</si>
  <si>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</si>
  <si>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</si>
  <si>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</si>
  <si>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</si>
  <si>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</si>
  <si>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</si>
  <si>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</si>
  <si>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</si>
  <si>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</si>
  <si>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</si>
  <si>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</si>
  <si>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</si>
  <si>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</si>
  <si>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</si>
  <si>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</si>
  <si>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</si>
  <si>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</si>
  <si>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</si>
  <si>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</si>
  <si>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</si>
  <si>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</si>
  <si>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</si>
  <si>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</si>
  <si>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</si>
  <si>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</si>
  <si>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</si>
  <si>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</si>
  <si>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</si>
  <si>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</si>
  <si>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</si>
  <si>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</si>
  <si>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</si>
  <si>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</si>
  <si>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</si>
  <si>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</si>
  <si>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</si>
  <si>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</si>
  <si>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</si>
  <si>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</si>
  <si>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</si>
  <si>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</si>
  <si>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</si>
  <si>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</si>
  <si>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</si>
  <si>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</si>
  <si>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</si>
  <si>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</si>
  <si>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</si>
  <si>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</si>
  <si>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</si>
  <si>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</si>
  <si>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</si>
  <si>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</si>
  <si>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</si>
  <si>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</si>
  <si>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</si>
  <si>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</si>
  <si>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</si>
  <si>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</si>
  <si>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</si>
  <si>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</si>
  <si>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</si>
  <si>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</si>
  <si>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</si>
  <si>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</si>
  <si>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</si>
  <si>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</si>
  <si>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</si>
  <si>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</si>
  <si>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</si>
  <si>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</si>
  <si>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</si>
  <si>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</si>
  <si>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</si>
  <si>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</si>
  <si>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</si>
  <si>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</si>
  <si>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</si>
  <si>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</si>
  <si>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</si>
  <si>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</si>
  <si>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</si>
  <si>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</si>
  <si>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</si>
  <si>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</si>
  <si>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</si>
  <si>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</si>
  <si>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</si>
  <si>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</si>
  <si>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</si>
  <si>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</si>
  <si>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</si>
  <si>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</si>
  <si>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</si>
  <si>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</si>
  <si>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</si>
  <si>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</si>
  <si>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</si>
  <si>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</si>
  <si>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</si>
  <si>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</si>
  <si>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</si>
  <si>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</si>
  <si>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</si>
  <si>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</si>
  <si>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</si>
  <si>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</si>
  <si>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</si>
  <si>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</si>
  <si>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</si>
  <si>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</si>
  <si>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</si>
  <si>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</si>
  <si>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</si>
  <si>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</si>
  <si>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</si>
  <si>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</si>
  <si>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</si>
  <si>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</si>
  <si>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</si>
  <si>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</si>
  <si>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</si>
  <si>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</si>
  <si>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</si>
  <si>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</si>
  <si>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</si>
  <si>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</si>
  <si>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</si>
  <si>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</si>
  <si>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</si>
  <si>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</si>
  <si>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</si>
  <si>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</si>
  <si>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</si>
  <si>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</si>
  <si>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</si>
  <si>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</si>
  <si>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</si>
  <si>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</si>
  <si>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</si>
  <si>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</si>
  <si>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</si>
  <si>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</si>
  <si>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</si>
  <si>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</si>
  <si>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</si>
  <si>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</si>
  <si>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</si>
  <si>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</si>
  <si>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</si>
  <si>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</si>
  <si>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</si>
  <si>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</si>
  <si>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</si>
  <si>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</si>
  <si>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</si>
  <si>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</si>
  <si>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</si>
  <si>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</si>
  <si>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</si>
  <si>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</si>
  <si>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</si>
  <si>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</si>
  <si>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</si>
  <si>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</si>
  <si>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</si>
  <si>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</si>
  <si>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</si>
  <si>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</si>
  <si>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</si>
  <si>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</si>
  <si>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</si>
  <si>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</si>
  <si>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</si>
  <si>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</si>
  <si>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</si>
  <si>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</si>
  <si>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</si>
  <si>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</si>
  <si>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</si>
  <si>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</si>
  <si>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</si>
  <si>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</si>
  <si>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</si>
  <si>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</si>
  <si>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</si>
  <si>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</si>
  <si>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</si>
  <si>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</si>
  <si>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</si>
  <si>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</si>
  <si>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</si>
  <si>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</si>
  <si>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</si>
  <si>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</si>
  <si>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</si>
  <si>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</si>
  <si>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</si>
  <si>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</si>
  <si>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</si>
  <si>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</si>
  <si>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</si>
  <si>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</si>
  <si>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</si>
  <si>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</si>
  <si>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</si>
  <si>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</si>
  <si>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</si>
  <si>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</si>
  <si>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</si>
  <si>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</si>
  <si>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</si>
  <si>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</si>
  <si>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</si>
  <si>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</si>
  <si>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</si>
  <si>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</si>
  <si>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</si>
  <si>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</si>
  <si>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</si>
  <si>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</si>
  <si>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</si>
  <si>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</si>
  <si>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</si>
  <si>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</si>
  <si>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</si>
  <si>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</si>
  <si>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</si>
  <si>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</si>
  <si>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</si>
  <si>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</si>
  <si>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</si>
  <si>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</si>
  <si>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</si>
  <si>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</si>
  <si>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</si>
  <si>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</si>
  <si>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</si>
  <si>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</si>
  <si>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</si>
  <si>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</si>
  <si>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</si>
  <si>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</si>
  <si>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</si>
  <si>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</si>
  <si>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</si>
  <si>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</si>
  <si>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</si>
  <si>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</si>
  <si>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</si>
  <si>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</si>
  <si>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</si>
  <si>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</si>
  <si>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</si>
  <si>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</si>
  <si>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</si>
  <si>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</si>
  <si>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</si>
  <si>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</si>
  <si>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</si>
  <si>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</si>
  <si>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</si>
  <si>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</si>
  <si>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</si>
  <si>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</si>
  <si>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</si>
  <si>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</si>
  <si>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</si>
  <si>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</si>
  <si>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</si>
  <si>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</si>
  <si>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</si>
  <si>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</si>
  <si>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</si>
  <si>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</si>
  <si>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</si>
  <si>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</si>
  <si>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</si>
  <si>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</si>
  <si>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</si>
  <si>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</si>
  <si>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</si>
  <si>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</si>
  <si>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</si>
  <si>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</si>
  <si>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</si>
  <si>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</si>
  <si>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</si>
  <si>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</si>
  <si>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</si>
  <si>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</si>
  <si>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</si>
  <si>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</si>
  <si>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</si>
  <si>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</si>
  <si>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</si>
  <si>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</si>
  <si>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</si>
  <si>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</si>
  <si>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</si>
  <si>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</si>
  <si>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</si>
  <si>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</si>
  <si>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</si>
  <si>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</si>
  <si>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</si>
  <si>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</si>
  <si>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</si>
  <si>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</si>
  <si>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</si>
  <si>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</si>
  <si>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</si>
  <si>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</si>
  <si>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</si>
  <si>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</si>
  <si>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</si>
  <si>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</si>
  <si>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</si>
  <si>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</si>
  <si>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</si>
  <si>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</si>
  <si>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</si>
  <si>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</si>
  <si>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</si>
  <si>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</si>
  <si>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</si>
  <si>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</si>
  <si>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</si>
  <si>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</si>
  <si>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</si>
  <si>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</si>
  <si>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</si>
  <si>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</si>
  <si>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</si>
  <si>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</si>
  <si>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</si>
  <si>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</si>
  <si>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</si>
  <si>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</si>
  <si>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</si>
  <si>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</si>
  <si>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</si>
  <si>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</si>
  <si>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</si>
  <si>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</si>
  <si>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</si>
  <si>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</si>
  <si>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</si>
  <si>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</si>
  <si>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</si>
  <si>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</si>
  <si>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</si>
  <si>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</si>
  <si>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</si>
  <si>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</si>
  <si>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</si>
  <si>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</si>
  <si>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</si>
  <si>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</si>
  <si>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</si>
  <si>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</si>
  <si>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</si>
  <si>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</si>
  <si>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</si>
  <si>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</si>
  <si>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</si>
  <si>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</si>
  <si>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</si>
  <si>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</si>
  <si>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</si>
  <si>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</si>
  <si>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</si>
  <si>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</si>
  <si>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</si>
  <si>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</si>
  <si>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</si>
  <si>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</si>
  <si>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</si>
  <si>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</si>
  <si>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</si>
  <si>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</si>
  <si>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</si>
  <si>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</si>
  <si>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</si>
  <si>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</si>
  <si>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</si>
  <si>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</si>
  <si>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</si>
  <si>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</si>
  <si>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</si>
  <si>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</si>
  <si>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</si>
  <si>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</si>
  <si>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</si>
  <si>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</si>
  <si>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</si>
  <si>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</si>
  <si>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</si>
  <si>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</si>
  <si>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</si>
  <si>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</si>
  <si>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</si>
  <si>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</si>
  <si>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</si>
  <si>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</si>
  <si>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</si>
  <si>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</si>
  <si>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</si>
  <si>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</si>
  <si>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</si>
  <si>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</si>
  <si>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</si>
  <si>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</si>
  <si>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</si>
  <si>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</si>
  <si>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</si>
  <si>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</si>
  <si>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</si>
  <si>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</si>
  <si>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</si>
  <si>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</si>
  <si>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</si>
  <si>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</si>
  <si>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</si>
  <si>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</si>
  <si>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</si>
  <si>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</si>
  <si>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</si>
  <si>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</si>
  <si>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</si>
  <si>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</si>
  <si>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</si>
  <si>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</si>
  <si>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</si>
  <si>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</si>
  <si>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</si>
  <si>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</si>
  <si>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</si>
  <si>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</si>
  <si>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</si>
  <si>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</si>
  <si>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</si>
  <si>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</si>
  <si>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</si>
  <si>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</si>
  <si>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</si>
  <si>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</si>
  <si>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</si>
  <si>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</si>
  <si>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</si>
  <si>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</si>
  <si>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</si>
  <si>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</si>
  <si>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</si>
  <si>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</si>
  <si>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</si>
  <si>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</si>
  <si>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</si>
  <si>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</si>
  <si>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</si>
  <si>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</si>
  <si>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</si>
  <si>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</si>
  <si>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</si>
  <si>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</si>
  <si>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</si>
  <si>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</si>
  <si>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</si>
  <si>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</si>
  <si>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</si>
  <si>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</si>
  <si>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</si>
  <si>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</si>
  <si>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</si>
  <si>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</si>
  <si>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</si>
  <si>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</si>
  <si>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</si>
  <si>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</si>
  <si>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</si>
  <si>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</si>
  <si>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</si>
  <si>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</si>
  <si>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</si>
  <si>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</si>
  <si>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</si>
  <si>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</si>
  <si>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</si>
  <si>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</si>
  <si>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</si>
  <si>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</si>
  <si>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</si>
  <si>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</si>
  <si>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</si>
  <si>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</si>
  <si>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</si>
  <si>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</si>
  <si>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</si>
  <si>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</si>
  <si>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</si>
  <si>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</si>
  <si>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</si>
  <si>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</si>
  <si>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</si>
  <si>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</si>
  <si>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</si>
  <si>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</si>
  <si>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</si>
  <si>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</si>
  <si>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</si>
  <si>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</si>
  <si>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</si>
  <si>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</si>
  <si>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</si>
  <si>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</si>
  <si>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</si>
  <si>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</si>
  <si>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</si>
  <si>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</si>
  <si>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</si>
  <si>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</si>
  <si>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</si>
  <si>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</si>
  <si>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</si>
  <si>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</si>
  <si>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</si>
  <si>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</si>
  <si>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</si>
  <si>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</si>
  <si>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</si>
  <si>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</si>
  <si>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</si>
  <si>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</si>
  <si>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</si>
  <si>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</si>
  <si>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</si>
  <si>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</si>
  <si>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</si>
  <si>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</si>
  <si>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</si>
  <si>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</si>
  <si>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</si>
  <si>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</si>
  <si>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</si>
  <si>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</si>
  <si>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</si>
  <si>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</si>
  <si>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</si>
  <si>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</si>
  <si>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</si>
  <si>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</si>
  <si>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</si>
  <si>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</si>
  <si>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</si>
  <si>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</si>
  <si>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</si>
  <si>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</si>
  <si>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</si>
  <si>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</si>
  <si>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</si>
  <si>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</si>
  <si>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</si>
  <si>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</si>
  <si>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</si>
  <si>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</si>
  <si>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</si>
  <si>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</si>
  <si>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</si>
  <si>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</si>
  <si>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</si>
  <si>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</si>
  <si>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</si>
  <si>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</si>
  <si>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</si>
  <si>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</si>
  <si>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</si>
  <si>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</si>
  <si>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</si>
  <si>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</si>
  <si>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</si>
  <si>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</si>
  <si>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</si>
  <si>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</si>
  <si>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</si>
  <si>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</si>
  <si>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</si>
  <si>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</si>
  <si>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</si>
  <si>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</si>
  <si>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</si>
  <si>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</si>
  <si>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</si>
  <si>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</si>
  <si>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</si>
  <si>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</si>
  <si>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</si>
  <si>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</si>
  <si>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</si>
  <si>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</si>
  <si>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</si>
  <si>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</si>
  <si>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</si>
  <si>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</si>
  <si>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</si>
  <si>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</si>
  <si>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</si>
  <si>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</si>
  <si>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</si>
  <si>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</si>
  <si>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</si>
  <si>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</si>
  <si>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</si>
  <si>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</si>
  <si>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</si>
  <si>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</si>
  <si>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</si>
  <si>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</si>
  <si>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</si>
  <si>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</si>
  <si>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</si>
  <si>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</si>
  <si>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</si>
  <si>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</si>
  <si>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</si>
  <si>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</si>
  <si>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</si>
  <si>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</si>
  <si>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</si>
  <si>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</si>
  <si>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</si>
  <si>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</si>
  <si>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</si>
  <si>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</si>
  <si>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</si>
  <si>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</si>
  <si>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</si>
  <si>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</si>
  <si>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</si>
  <si>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</si>
  <si>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</si>
  <si>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</si>
  <si>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</si>
  <si>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</si>
  <si>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</si>
  <si>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</si>
  <si>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</si>
  <si>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</si>
  <si>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</si>
  <si>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</si>
  <si>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</si>
  <si>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</si>
  <si>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</si>
  <si>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</si>
  <si>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</si>
  <si>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</si>
  <si>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</si>
  <si>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</si>
  <si>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</si>
  <si>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</si>
  <si>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</si>
  <si>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</si>
  <si>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</si>
  <si>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</si>
  <si>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</si>
  <si>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</si>
  <si>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</si>
  <si>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</si>
  <si>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</si>
  <si>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</si>
  <si>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</si>
  <si>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</si>
  <si>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</si>
  <si>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</si>
  <si>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</si>
  <si>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</si>
  <si>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</si>
  <si>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</si>
  <si>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</si>
  <si>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</si>
  <si>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</si>
  <si>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</si>
  <si>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</si>
  <si>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</si>
  <si>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</si>
  <si>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</si>
  <si>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</si>
  <si>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</si>
  <si>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</si>
  <si>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</si>
  <si>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</si>
  <si>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</si>
  <si>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</si>
  <si>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</si>
  <si>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</si>
  <si>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</si>
  <si>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</si>
  <si>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</si>
  <si>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</si>
  <si>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</si>
  <si>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</si>
  <si>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</si>
  <si>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</si>
  <si>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</si>
  <si>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</si>
  <si>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</si>
  <si>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</si>
  <si>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</si>
  <si>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</si>
  <si>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</si>
  <si>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</si>
  <si>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</si>
  <si>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</si>
  <si>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</si>
  <si>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</si>
  <si>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</si>
  <si>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</si>
  <si>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</si>
  <si>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</si>
  <si>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</si>
  <si>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</si>
  <si>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</si>
  <si>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</si>
  <si>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</si>
  <si>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</si>
  <si>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</si>
  <si>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</si>
  <si>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</si>
  <si>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</si>
  <si>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</si>
  <si>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</si>
  <si>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</si>
  <si>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</si>
  <si>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</si>
  <si>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</si>
  <si>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</si>
  <si>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</si>
  <si>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</si>
  <si>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</si>
  <si>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</si>
  <si>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</si>
  <si>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</si>
  <si>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</si>
  <si>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</si>
  <si>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</si>
  <si>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</si>
  <si>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</si>
  <si>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</si>
  <si>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</si>
  <si>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</si>
  <si>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</si>
  <si>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</si>
  <si>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</si>
  <si>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</si>
  <si>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</si>
  <si>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</si>
  <si>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</si>
  <si>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</si>
  <si>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</si>
  <si>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</si>
  <si>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</si>
  <si>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</si>
  <si>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</si>
  <si>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</si>
  <si>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</si>
  <si>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</si>
  <si>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</si>
  <si>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</si>
  <si>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</si>
  <si>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</si>
  <si>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</si>
  <si>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</si>
  <si>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</si>
  <si>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</si>
  <si>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</si>
  <si>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</si>
  <si>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</si>
  <si>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</si>
  <si>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</si>
  <si>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</si>
  <si>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</si>
  <si>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</si>
  <si>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</si>
  <si>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</si>
  <si>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</si>
  <si>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</si>
  <si>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</si>
  <si>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</si>
  <si>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</si>
  <si>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</si>
  <si>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</si>
  <si>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</si>
  <si>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</si>
  <si>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</si>
  <si>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</si>
  <si>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</si>
  <si>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</si>
  <si>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</si>
  <si>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</si>
  <si>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</si>
  <si>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</si>
  <si>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</si>
  <si>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</si>
  <si>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</si>
  <si>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</si>
  <si>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</si>
  <si>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</si>
  <si>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</si>
  <si>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</si>
  <si>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</si>
  <si>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</si>
  <si>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</si>
  <si>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</si>
  <si>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</si>
  <si>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</si>
  <si>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</si>
  <si>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</si>
  <si>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</si>
  <si>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</si>
  <si>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</si>
  <si>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</si>
  <si>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</si>
  <si>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</si>
  <si>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</si>
  <si>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</si>
  <si>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</si>
  <si>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</si>
  <si>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</si>
  <si>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</si>
  <si>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</si>
  <si>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</si>
  <si>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</si>
  <si>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</si>
  <si>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</si>
  <si>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Ideal-Tridon Group</t>
  </si>
  <si>
    <t>Conflict Minerals Reporting Template (CMRT) for the Clamp Divisions of the Ideal-Tridon Group</t>
  </si>
  <si>
    <t>053795241</t>
  </si>
  <si>
    <t>DUNS</t>
  </si>
  <si>
    <t>8100 Tridon Dr, Smyrna TN 37167</t>
  </si>
  <si>
    <t>Barry Nixon</t>
  </si>
  <si>
    <t>bnixon@idealtridon.com</t>
  </si>
  <si>
    <t>615-355-1194</t>
  </si>
  <si>
    <t>Senior Project Engineer</t>
  </si>
  <si>
    <t>615-355-1100 x1194</t>
  </si>
  <si>
    <t>how known - supplier feedback and material certifications</t>
  </si>
  <si>
    <t>see smelter sheet</t>
  </si>
  <si>
    <t>100%</t>
  </si>
  <si>
    <t>Ideal-Tridon Supplier Manual</t>
  </si>
  <si>
    <t>http://idealtridon.com/certifications-and-quality/</t>
  </si>
  <si>
    <t>UNKNOWN</t>
  </si>
  <si>
    <t>Suz</t>
  </si>
  <si>
    <t>Suz Guangyi 8.22.25</t>
  </si>
  <si>
    <t>EP 2.11.26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</si>
</sst>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4F91137-CC2A-4F13-8483-C309DB2DB9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8B4D3B-7D65-48BC-A2F9-A0CB7FDE8F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481</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 (*)</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15888</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46191</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t="s">
        <v>15889</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t="s">
        <v>15889</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t="s">
        <v>15889</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t="s">
        <v>15889</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35" t="s">
        <v>15889</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t="s">
        <v>15890</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475</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15891</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t="s">
        <v>15892</v>
      </c>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15893</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94FD207-8351-485E-85FE-6CB81ABE748C}"/>
    <hyperlink ref="D20" r:id="rId4" xr:uid="{ADC97A08-8E52-42DF-81C4-860456210511}"/>
    <hyperlink ref="G77" r:id="rId5" xr:uid="{66689371-82D6-4D70-B038-470CFC4257E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N5" sqref="N5:Q1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756</v>
      </c>
      <c r="B5" s="166" t="str">
        <f ca="1">IF(LEN(A5)=0,"",INDEX('Smelter Look-up'!$A:$A,MATCH($A5,'Smelter Look-up'!$E:$E,0)))</f>
        <v>Tin</v>
      </c>
      <c r="C5" s="170" t="str">
        <f ca="1">IF(LEN(A5)=0,"",INDEX('Smelter Look-up'!$C:$C,MATCH($A5,'Smelter Look-up'!$E:$E,0)))</f>
        <v>Tin Smelting Branch of Yunnan Tin Co., Ltd.</v>
      </c>
      <c r="D5" s="213"/>
      <c r="E5" s="166" t="str">
        <f ca="1">IF(ISERROR($V5),"",OFFSET('Smelter Look-up'!$D$4,$V5-4,0)&amp;"")</f>
        <v>CHINA</v>
      </c>
      <c r="F5" s="166" t="str">
        <f ca="1">IF(ISERROR($V5),"",OFFSET('Smelter Look-up'!$E$4,$V5-4,0))</f>
        <v>CID002180</v>
      </c>
      <c r="G5" s="166" t="str">
        <f ca="1">IF(C5=$X$4,IF(ISERROR($V5),"Enter smelter details","RMI"),IF(ISERROR($V5),"",OFFSET('Smelter Look-up'!$F$4,$V5-4,0)))</f>
        <v>RMI</v>
      </c>
      <c r="H5" s="167">
        <f ca="1">IF(ISERROR($V5),"",OFFSET('Smelter Look-up'!$G$4,$V5-4,0))</f>
        <v>0</v>
      </c>
      <c r="I5" s="168" t="str">
        <f ca="1">IF(ISERROR($V5),"",OFFSET('Smelter Look-up'!$H$4,$V5-4,0))</f>
        <v>Gejiu</v>
      </c>
      <c r="J5" s="168" t="str">
        <f ca="1">IF(ISERROR($V5),"",OFFSET('Smelter Look-up'!$I$4,$V5-4,0))</f>
        <v>Yunnan Sheng</v>
      </c>
      <c r="K5" s="207"/>
      <c r="L5" s="207"/>
      <c r="M5" s="207"/>
      <c r="N5" s="207" t="s">
        <v>15894</v>
      </c>
      <c r="O5" s="207" t="s">
        <v>15894</v>
      </c>
      <c r="P5" s="169" t="s">
        <v>15894</v>
      </c>
      <c r="Q5" s="208" t="s">
        <v>15895</v>
      </c>
      <c r="R5" s="166" t="str">
        <f ca="1">IF(ISERROR($V5),"",OFFSET('Smelter Look-up'!$C$4,$V5-4,0)&amp;"")</f>
        <v>Tin Smelting Branch of Yunnan Tin Co., Ltd.</v>
      </c>
      <c r="S5" s="165" t="str">
        <f ca="1">IF(B5="","",IF(ISERROR(MATCH($E5,CL,0)),"Unknown",INDIRECT("'C'!$A$"&amp;MATCH($E5,CL,0)+1)))</f>
        <v>CN</v>
      </c>
      <c r="T5" s="165" t="str">
        <f ca="1">IF(B5="","",IF(ISERROR(MATCH($J5,SorP!$B$1:$B$6261,0)),"",INDIRECT("'SorP'!$A$"&amp;MATCH($S5&amp;$J5,SorP!C:C,0))))</f>
        <v>CN-YN</v>
      </c>
      <c r="U5" s="185"/>
      <c r="V5" s="209">
        <f ca="1">IF(C5="",NA(),IF(OR(C5="Smelter not listed",C5="Smelter not yet identified"),MATCH($B5&amp;$D5,'Smelter Look-up'!$J:$J,0),MATCH($B5&amp;$C5,'Smelter Look-up'!$J:$J,0)))</f>
        <v>546</v>
      </c>
      <c r="X5" s="210">
        <f t="shared" ref="X5" ca="1" si="0">IF(AND(C5="Smelter not listed",OR(LEN(D5)=0,LEN(E5)=0)),1,0)</f>
        <v>0</v>
      </c>
      <c r="AB5" s="211" t="str">
        <f t="shared" ref="AB5" ca="1" si="1">B5&amp;C5</f>
        <v>TinTin Smelting Branch of Yunnan Tin Co., Ltd.</v>
      </c>
    </row>
    <row r="6" spans="1:34" s="210" customFormat="1" ht="20.100000000000001" customHeight="1">
      <c r="A6" s="245" t="s">
        <v>739</v>
      </c>
      <c r="B6" s="166" t="str">
        <f ca="1">IF(LEN(A6)=0,"",INDEX('Smelter Look-up'!$A:$A,MATCH($A6,'Smelter Look-up'!$E:$E,0)))</f>
        <v>Tin</v>
      </c>
      <c r="C6" s="170" t="str">
        <f ca="1">IF(LEN(A6)=0,"",INDEX('Smelter Look-up'!$C:$C,MATCH($A6,'Smelter Look-up'!$E:$E,0)))</f>
        <v>Gejiu Non-Ferrous Metal Processing Co., Ltd.</v>
      </c>
      <c r="D6" s="213"/>
      <c r="E6" s="166" t="str">
        <f ca="1">IF(ISERROR($V6),"",OFFSET('Smelter Look-up'!$D$4,$V6-4,0)&amp;"")</f>
        <v>CHINA</v>
      </c>
      <c r="F6" s="166" t="str">
        <f ca="1">IF(ISERROR($V6),"",OFFSET('Smelter Look-up'!$E$4,$V6-4,0))</f>
        <v>CID000538</v>
      </c>
      <c r="G6" s="166" t="str">
        <f ca="1">IF(C6=$X$4,IF(ISERROR($V6),"Enter smelter details","RMI"),IF(ISERROR($V6),"",OFFSET('Smelter Look-up'!$F$4,$V6-4,0)))</f>
        <v>RMI</v>
      </c>
      <c r="H6" s="167">
        <f ca="1">IF(ISERROR($V6),"",OFFSET('Smelter Look-up'!$G$4,$V6-4,0))</f>
        <v>0</v>
      </c>
      <c r="I6" s="168" t="str">
        <f ca="1">IF(ISERROR($V6),"",OFFSET('Smelter Look-up'!$H$4,$V6-4,0))</f>
        <v>Gejiu</v>
      </c>
      <c r="J6" s="168" t="str">
        <f ca="1">IF(ISERROR($V6),"",OFFSET('Smelter Look-up'!$I$4,$V6-4,0))</f>
        <v>Yunnan Sheng</v>
      </c>
      <c r="K6" s="207"/>
      <c r="L6" s="207"/>
      <c r="M6" s="207"/>
      <c r="N6" s="207" t="s">
        <v>15894</v>
      </c>
      <c r="O6" s="207" t="s">
        <v>15894</v>
      </c>
      <c r="P6" s="169" t="s">
        <v>15894</v>
      </c>
      <c r="Q6" s="208" t="s">
        <v>15895</v>
      </c>
      <c r="R6" s="166" t="str">
        <f ca="1">IF(ISERROR($V6),"",OFFSET('Smelter Look-up'!$C$4,$V6-4,0)&amp;"")</f>
        <v>Gejiu Non-Ferrous Metal Processing Co., Ltd.</v>
      </c>
      <c r="S6" s="165" t="str">
        <f t="shared" ref="S6:S37" ca="1" si="2">IF(B6="","",IF(ISERROR(MATCH($E6,CL,0)),"Unknown",INDIRECT("'C'!$A$"&amp;MATCH($E6,CL,0)+1)))</f>
        <v>CN</v>
      </c>
      <c r="T6" s="165" t="str">
        <f ca="1">IF(B6="","",IF(ISERROR(MATCH($J6,SorP!$B$1:$B$6261,0)),"",INDIRECT("'SorP'!$A$"&amp;MATCH($S6&amp;$J6,SorP!C:C,0))))</f>
        <v>CN-YN</v>
      </c>
      <c r="U6" s="185"/>
      <c r="V6" s="209">
        <f ca="1">IF(C6="",NA(),IF(OR(C6="Smelter not listed",C6="Smelter not yet identified"),MATCH($B6&amp;$D6,'Smelter Look-up'!$J:$J,0),MATCH($B6&amp;$C6,'Smelter Look-up'!$J:$J,0)))</f>
        <v>468</v>
      </c>
      <c r="X6" s="210">
        <f t="shared" ref="X6:X37" ca="1" si="3">IF(AND(C6="Smelter not listed",OR(LEN(D6)=0,LEN(E6)=0)),1,0)</f>
        <v>0</v>
      </c>
      <c r="AB6" s="211" t="str">
        <f t="shared" ref="AB6:AB37" ca="1" si="4">B6&amp;C6</f>
        <v>TinGejiu Non-Ferrous Metal Processing Co., Ltd.</v>
      </c>
    </row>
    <row r="7" spans="1:34" s="210" customFormat="1" ht="20.100000000000001" customHeight="1">
      <c r="A7" s="245" t="s">
        <v>742</v>
      </c>
      <c r="B7" s="166" t="str">
        <f ca="1">IF(LEN(A7)=0,"",INDEX('Smelter Look-up'!$A:$A,MATCH($A7,'Smelter Look-up'!$E:$E,0)))</f>
        <v>Tin</v>
      </c>
      <c r="C7" s="170" t="str">
        <f ca="1">IF(LEN(A7)=0,"",INDEX('Smelter Look-up'!$C:$C,MATCH($A7,'Smelter Look-up'!$E:$E,0)))</f>
        <v>China Tin Group Co., Ltd.</v>
      </c>
      <c r="D7" s="213"/>
      <c r="E7" s="166" t="str">
        <f ca="1">IF(ISERROR($V7),"",OFFSET('Smelter Look-up'!$D$4,$V7-4,0)&amp;"")</f>
        <v>CHINA</v>
      </c>
      <c r="F7" s="166" t="str">
        <f ca="1">IF(ISERROR($V7),"",OFFSET('Smelter Look-up'!$E$4,$V7-4,0))</f>
        <v>CID001070</v>
      </c>
      <c r="G7" s="166" t="str">
        <f ca="1">IF(C7=$X$4,IF(ISERROR($V7),"Enter smelter details","RMI"),IF(ISERROR($V7),"",OFFSET('Smelter Look-up'!$F$4,$V7-4,0)))</f>
        <v>RMI</v>
      </c>
      <c r="H7" s="167">
        <f ca="1">IF(ISERROR($V7),"",OFFSET('Smelter Look-up'!$G$4,$V7-4,0))</f>
        <v>0</v>
      </c>
      <c r="I7" s="168" t="str">
        <f ca="1">IF(ISERROR($V7),"",OFFSET('Smelter Look-up'!$H$4,$V7-4,0))</f>
        <v>Laibin</v>
      </c>
      <c r="J7" s="168" t="str">
        <f ca="1">IF(ISERROR($V7),"",OFFSET('Smelter Look-up'!$I$4,$V7-4,0))</f>
        <v>Guangxi Zhuangzu Zizhiqu</v>
      </c>
      <c r="K7" s="207"/>
      <c r="L7" s="207"/>
      <c r="M7" s="207"/>
      <c r="N7" s="207" t="s">
        <v>15894</v>
      </c>
      <c r="O7" s="207" t="s">
        <v>15894</v>
      </c>
      <c r="P7" s="169" t="s">
        <v>15894</v>
      </c>
      <c r="Q7" s="208" t="s">
        <v>15896</v>
      </c>
      <c r="R7" s="166" t="str">
        <f ca="1">IF(ISERROR($V7),"",OFFSET('Smelter Look-up'!$C$4,$V7-4,0)&amp;"")</f>
        <v>China Tin Group Co., Ltd.</v>
      </c>
      <c r="S7" s="165" t="str">
        <f t="shared" ca="1" si="2"/>
        <v>CN</v>
      </c>
      <c r="T7" s="165" t="str">
        <f ca="1">IF(B7="","",IF(ISERROR(MATCH($J7,SorP!$B$1:$B$6261,0)),"",INDIRECT("'SorP'!$A$"&amp;MATCH($S7&amp;$J7,SorP!C:C,0))))</f>
        <v>CN-GX</v>
      </c>
      <c r="U7" s="185"/>
      <c r="V7" s="209">
        <f ca="1">IF(C7="",NA(),IF(OR(C7="Smelter not listed",C7="Smelter not yet identified"),MATCH($B7&amp;$D7,'Smelter Look-up'!$J:$J,0),MATCH($B7&amp;$C7,'Smelter Look-up'!$J:$J,0)))</f>
        <v>431</v>
      </c>
      <c r="X7" s="210">
        <f t="shared" ca="1" si="3"/>
        <v>0</v>
      </c>
      <c r="AB7" s="211" t="str">
        <f t="shared" ca="1" si="4"/>
        <v>TinChina Tin Group Co., Ltd.</v>
      </c>
    </row>
    <row r="8" spans="1:34" s="210" customFormat="1" ht="20.100000000000001" customHeight="1">
      <c r="A8" s="245" t="s">
        <v>753</v>
      </c>
      <c r="B8" s="166" t="str">
        <f ca="1">IF(LEN(A8)=0,"",INDEX('Smelter Look-up'!$A:$A,MATCH($A8,'Smelter Look-up'!$E:$E,0)))</f>
        <v>Tin</v>
      </c>
      <c r="C8" s="170" t="str">
        <f ca="1">IF(LEN(A8)=0,"",INDEX('Smelter Look-up'!$C:$C,MATCH($A8,'Smelter Look-up'!$E:$E,0)))</f>
        <v>Thaisarco</v>
      </c>
      <c r="D8" s="213"/>
      <c r="E8" s="166" t="str">
        <f ca="1">IF(ISERROR($V8),"",OFFSET('Smelter Look-up'!$D$4,$V8-4,0)&amp;"")</f>
        <v>THAILAND</v>
      </c>
      <c r="F8" s="166" t="str">
        <f ca="1">IF(ISERROR($V8),"",OFFSET('Smelter Look-up'!$E$4,$V8-4,0))</f>
        <v>CID001898</v>
      </c>
      <c r="G8" s="166" t="str">
        <f ca="1">IF(C8=$X$4,IF(ISERROR($V8),"Enter smelter details","RMI"),IF(ISERROR($V8),"",OFFSET('Smelter Look-up'!$F$4,$V8-4,0)))</f>
        <v>RMI</v>
      </c>
      <c r="H8" s="167">
        <f ca="1">IF(ISERROR($V8),"",OFFSET('Smelter Look-up'!$G$4,$V8-4,0))</f>
        <v>0</v>
      </c>
      <c r="I8" s="168" t="str">
        <f ca="1">IF(ISERROR($V8),"",OFFSET('Smelter Look-up'!$H$4,$V8-4,0))</f>
        <v>Amphur Muang</v>
      </c>
      <c r="J8" s="168" t="str">
        <f ca="1">IF(ISERROR($V8),"",OFFSET('Smelter Look-up'!$I$4,$V8-4,0))</f>
        <v>Phuket</v>
      </c>
      <c r="K8" s="207"/>
      <c r="L8" s="207"/>
      <c r="M8" s="207"/>
      <c r="N8" s="207" t="s">
        <v>15894</v>
      </c>
      <c r="O8" s="207" t="s">
        <v>15894</v>
      </c>
      <c r="P8" s="169" t="s">
        <v>15894</v>
      </c>
      <c r="Q8" s="208" t="s">
        <v>15897</v>
      </c>
      <c r="R8" s="166" t="str">
        <f ca="1">IF(ISERROR($V8),"",OFFSET('Smelter Look-up'!$C$4,$V8-4,0)&amp;"")</f>
        <v>Thaisarco</v>
      </c>
      <c r="S8" s="165" t="str">
        <f t="shared" ca="1" si="2"/>
        <v>TH</v>
      </c>
      <c r="T8" s="165" t="str">
        <f ca="1">IF(B8="","",IF(ISERROR(MATCH($J8,SorP!$B$1:$B$6261,0)),"",INDIRECT("'SorP'!$A$"&amp;MATCH($S8&amp;$J8,SorP!C:C,0))))</f>
        <v>TH-83</v>
      </c>
      <c r="U8" s="185"/>
      <c r="V8" s="209">
        <f ca="1">IF(C8="",NA(),IF(OR(C8="Smelter not listed",C8="Smelter not yet identified"),MATCH($B8&amp;$D8,'Smelter Look-up'!$J:$J,0),MATCH($B8&amp;$C8,'Smelter Look-up'!$J:$J,0)))</f>
        <v>543</v>
      </c>
      <c r="X8" s="210">
        <f t="shared" ca="1" si="3"/>
        <v>0</v>
      </c>
      <c r="AB8" s="211" t="str">
        <f t="shared" ca="1" si="4"/>
        <v>TinThaisarco</v>
      </c>
    </row>
    <row r="9" spans="1:34" s="210" customFormat="1" ht="20.100000000000001" customHeight="1">
      <c r="A9" s="245" t="s">
        <v>767</v>
      </c>
      <c r="B9" s="166" t="str">
        <f ca="1">IF(LEN(A9)=0,"",INDEX('Smelter Look-up'!$A:$A,MATCH($A9,'Smelter Look-up'!$E:$E,0)))</f>
        <v>Tin</v>
      </c>
      <c r="C9" s="170" t="str">
        <f ca="1">IF(LEN(A9)=0,"",INDEX('Smelter Look-up'!$C:$C,MATCH($A9,'Smelter Look-up'!$E:$E,0)))</f>
        <v>PT Timah Tbk Kundur</v>
      </c>
      <c r="D9" s="213"/>
      <c r="E9" s="166" t="str">
        <f ca="1">IF(ISERROR($V9),"",OFFSET('Smelter Look-up'!$D$4,$V9-4,0)&amp;"")</f>
        <v>INDONESIA</v>
      </c>
      <c r="F9" s="166" t="str">
        <f ca="1">IF(ISERROR($V9),"",OFFSET('Smelter Look-up'!$E$4,$V9-4,0))</f>
        <v>CID001477</v>
      </c>
      <c r="G9" s="166" t="str">
        <f ca="1">IF(C9=$X$4,IF(ISERROR($V9),"Enter smelter details","RMI"),IF(ISERROR($V9),"",OFFSET('Smelter Look-up'!$F$4,$V9-4,0)))</f>
        <v>RMI</v>
      </c>
      <c r="H9" s="167">
        <f ca="1">IF(ISERROR($V9),"",OFFSET('Smelter Look-up'!$G$4,$V9-4,0))</f>
        <v>0</v>
      </c>
      <c r="I9" s="168" t="str">
        <f ca="1">IF(ISERROR($V9),"",OFFSET('Smelter Look-up'!$H$4,$V9-4,0))</f>
        <v>Kundur</v>
      </c>
      <c r="J9" s="168" t="str">
        <f ca="1">IF(ISERROR($V9),"",OFFSET('Smelter Look-up'!$I$4,$V9-4,0))</f>
        <v>Riau</v>
      </c>
      <c r="K9" s="207"/>
      <c r="L9" s="207"/>
      <c r="M9" s="207"/>
      <c r="N9" s="207" t="s">
        <v>15894</v>
      </c>
      <c r="O9" s="207" t="s">
        <v>15894</v>
      </c>
      <c r="P9" s="169" t="s">
        <v>15894</v>
      </c>
      <c r="Q9" s="208" t="s">
        <v>15897</v>
      </c>
      <c r="R9" s="166" t="str">
        <f ca="1">IF(ISERROR($V9),"",OFFSET('Smelter Look-up'!$C$4,$V9-4,0)&amp;"")</f>
        <v>PT Timah Tbk Kundur</v>
      </c>
      <c r="S9" s="165" t="str">
        <f t="shared" ca="1" si="2"/>
        <v>ID</v>
      </c>
      <c r="T9" s="165" t="str">
        <f ca="1">IF(B9="","",IF(ISERROR(MATCH($J9,SorP!$B$1:$B$6261,0)),"",INDIRECT("'SorP'!$A$"&amp;MATCH($S9&amp;$J9,SorP!C:C,0))))</f>
        <v>ID-RI</v>
      </c>
      <c r="U9" s="185"/>
      <c r="V9" s="209">
        <f ca="1">IF(C9="",NA(),IF(OR(C9="Smelter not listed",C9="Smelter not yet identified"),MATCH($B9&amp;$D9,'Smelter Look-up'!$J:$J,0),MATCH($B9&amp;$C9,'Smelter Look-up'!$J:$J,0)))</f>
        <v>531</v>
      </c>
      <c r="X9" s="210">
        <f t="shared" ca="1" si="3"/>
        <v>0</v>
      </c>
      <c r="AB9" s="211" t="str">
        <f t="shared" ca="1" si="4"/>
        <v>TinPT Timah Tbk Kundur</v>
      </c>
    </row>
    <row r="10" spans="1:34" s="210" customFormat="1" ht="20.100000000000001" customHeight="1">
      <c r="A10" s="245" t="s">
        <v>750</v>
      </c>
      <c r="B10" s="166" t="str">
        <f ca="1">IF(LEN(A10)=0,"",INDEX('Smelter Look-up'!$A:$A,MATCH($A10,'Smelter Look-up'!$E:$E,0)))</f>
        <v>Tin</v>
      </c>
      <c r="C10" s="170" t="str">
        <f ca="1">IF(LEN(A10)=0,"",INDEX('Smelter Look-up'!$C:$C,MATCH($A10,'Smelter Look-up'!$E:$E,0)))</f>
        <v>PT Timah Tbk Mentok</v>
      </c>
      <c r="D10" s="213"/>
      <c r="E10" s="166" t="str">
        <f ca="1">IF(ISERROR($V10),"",OFFSET('Smelter Look-up'!$D$4,$V10-4,0)&amp;"")</f>
        <v>INDONESIA</v>
      </c>
      <c r="F10" s="166" t="str">
        <f ca="1">IF(ISERROR($V10),"",OFFSET('Smelter Look-up'!$E$4,$V10-4,0))</f>
        <v>CID001482</v>
      </c>
      <c r="G10" s="166" t="str">
        <f ca="1">IF(C10=$X$4,IF(ISERROR($V10),"Enter smelter details","RMI"),IF(ISERROR($V10),"",OFFSET('Smelter Look-up'!$F$4,$V10-4,0)))</f>
        <v>RMI</v>
      </c>
      <c r="H10" s="167">
        <f ca="1">IF(ISERROR($V10),"",OFFSET('Smelter Look-up'!$G$4,$V10-4,0))</f>
        <v>0</v>
      </c>
      <c r="I10" s="168" t="str">
        <f ca="1">IF(ISERROR($V10),"",OFFSET('Smelter Look-up'!$H$4,$V10-4,0))</f>
        <v>Mentok</v>
      </c>
      <c r="J10" s="168" t="str">
        <f ca="1">IF(ISERROR($V10),"",OFFSET('Smelter Look-up'!$I$4,$V10-4,0))</f>
        <v>Kepulauan Bangka Belitung</v>
      </c>
      <c r="K10" s="207"/>
      <c r="L10" s="207"/>
      <c r="M10" s="207"/>
      <c r="N10" s="207" t="s">
        <v>15894</v>
      </c>
      <c r="O10" s="207" t="s">
        <v>15894</v>
      </c>
      <c r="P10" s="169" t="s">
        <v>15894</v>
      </c>
      <c r="Q10" s="208" t="s">
        <v>15897</v>
      </c>
      <c r="R10" s="166" t="str">
        <f ca="1">IF(ISERROR($V10),"",OFFSET('Smelter Look-up'!$C$4,$V10-4,0)&amp;"")</f>
        <v>PT Timah Tbk Mentok</v>
      </c>
      <c r="S10" s="165" t="str">
        <f t="shared" ca="1" si="2"/>
        <v>ID</v>
      </c>
      <c r="T10" s="165" t="str">
        <f ca="1">IF(B10="","",IF(ISERROR(MATCH($J10,SorP!$B$1:$B$6261,0)),"",INDIRECT("'SorP'!$A$"&amp;MATCH($S10&amp;$J10,SorP!C:C,0))))</f>
        <v>ID-BB</v>
      </c>
      <c r="U10" s="185"/>
      <c r="V10" s="209">
        <f ca="1">IF(C10="",NA(),IF(OR(C10="Smelter not listed",C10="Smelter not yet identified"),MATCH($B10&amp;$D10,'Smelter Look-up'!$J:$J,0),MATCH($B10&amp;$C10,'Smelter Look-up'!$J:$J,0)))</f>
        <v>532</v>
      </c>
      <c r="X10" s="210">
        <f t="shared" ca="1" si="3"/>
        <v>0</v>
      </c>
      <c r="AB10" s="211" t="str">
        <f t="shared" ca="1" si="4"/>
        <v>TinPT Timah Tbk Mentok</v>
      </c>
    </row>
    <row r="11" spans="1:34" s="210" customFormat="1" ht="20.100000000000001" customHeight="1">
      <c r="A11" s="245" t="s">
        <v>744</v>
      </c>
      <c r="B11" s="166" t="str">
        <f ca="1">IF(LEN(A11)=0,"",INDEX('Smelter Look-up'!$A:$A,MATCH($A11,'Smelter Look-up'!$E:$E,0)))</f>
        <v>Tin</v>
      </c>
      <c r="C11" s="170" t="str">
        <f ca="1">IF(LEN(A11)=0,"",INDEX('Smelter Look-up'!$C:$C,MATCH($A11,'Smelter Look-up'!$E:$E,0)))</f>
        <v>Minsur</v>
      </c>
      <c r="D11" s="213"/>
      <c r="E11" s="166" t="str">
        <f ca="1">IF(ISERROR($V11),"",OFFSET('Smelter Look-up'!$D$4,$V11-4,0)&amp;"")</f>
        <v>PERU</v>
      </c>
      <c r="F11" s="166" t="str">
        <f ca="1">IF(ISERROR($V11),"",OFFSET('Smelter Look-up'!$E$4,$V11-4,0))</f>
        <v>CID001182</v>
      </c>
      <c r="G11" s="166" t="str">
        <f ca="1">IF(C11=$X$4,IF(ISERROR($V11),"Enter smelter details","RMI"),IF(ISERROR($V11),"",OFFSET('Smelter Look-up'!$F$4,$V11-4,0)))</f>
        <v>RMI</v>
      </c>
      <c r="H11" s="167">
        <f ca="1">IF(ISERROR($V11),"",OFFSET('Smelter Look-up'!$G$4,$V11-4,0))</f>
        <v>0</v>
      </c>
      <c r="I11" s="168" t="str">
        <f ca="1">IF(ISERROR($V11),"",OFFSET('Smelter Look-up'!$H$4,$V11-4,0))</f>
        <v>Paracas</v>
      </c>
      <c r="J11" s="168" t="str">
        <f ca="1">IF(ISERROR($V11),"",OFFSET('Smelter Look-up'!$I$4,$V11-4,0))</f>
        <v>Ika</v>
      </c>
      <c r="K11" s="207"/>
      <c r="L11" s="207"/>
      <c r="M11" s="207"/>
      <c r="N11" s="207" t="s">
        <v>15894</v>
      </c>
      <c r="O11" s="207" t="s">
        <v>15894</v>
      </c>
      <c r="P11" s="169" t="s">
        <v>15894</v>
      </c>
      <c r="Q11" s="208" t="s">
        <v>15897</v>
      </c>
      <c r="R11" s="166" t="str">
        <f ca="1">IF(ISERROR($V11),"",OFFSET('Smelter Look-up'!$C$4,$V11-4,0)&amp;"")</f>
        <v>Minsur</v>
      </c>
      <c r="S11" s="165" t="str">
        <f t="shared" ca="1" si="2"/>
        <v>PE</v>
      </c>
      <c r="T11" s="165" t="str">
        <f ca="1">IF(B11="","",IF(ISERROR(MATCH($J11,SorP!$B$1:$B$6261,0)),"",INDIRECT("'SorP'!$A$"&amp;MATCH($S11&amp;$J11,SorP!C:C,0))))</f>
        <v>PE-ICA</v>
      </c>
      <c r="U11" s="185"/>
      <c r="V11" s="209">
        <f ca="1">IF(C11="",NA(),IF(OR(C11="Smelter not listed",C11="Smelter not yet identified"),MATCH($B11&amp;$D11,'Smelter Look-up'!$J:$J,0),MATCH($B11&amp;$C11,'Smelter Look-up'!$J:$J,0)))</f>
        <v>503</v>
      </c>
      <c r="X11" s="210">
        <f t="shared" ca="1" si="3"/>
        <v>0</v>
      </c>
      <c r="AB11" s="211" t="str">
        <f t="shared" ca="1" si="4"/>
        <v>TinMinsur</v>
      </c>
    </row>
    <row r="12" spans="1:34" s="210" customFormat="1" ht="20.100000000000001" customHeight="1">
      <c r="A12" s="245" t="s">
        <v>12709</v>
      </c>
      <c r="B12" s="166" t="str">
        <f ca="1">IF(LEN(A12)=0,"",INDEX('Smelter Look-up'!$A:$A,MATCH($A12,'Smelter Look-up'!$E:$E,0)))</f>
        <v>Tin</v>
      </c>
      <c r="C12" s="170" t="str">
        <f ca="1">IF(LEN(A12)=0,"",INDEX('Smelter Look-up'!$C:$C,MATCH($A12,'Smelter Look-up'!$E:$E,0)))</f>
        <v>Tin Technology &amp; Refining</v>
      </c>
      <c r="D12" s="213"/>
      <c r="E12" s="166" t="str">
        <f ca="1">IF(ISERROR($V12),"",OFFSET('Smelter Look-up'!$D$4,$V12-4,0)&amp;"")</f>
        <v>UNITED STATES OF AMERICA</v>
      </c>
      <c r="F12" s="166" t="str">
        <f ca="1">IF(ISERROR($V12),"",OFFSET('Smelter Look-up'!$E$4,$V12-4,0))</f>
        <v>CID003325</v>
      </c>
      <c r="G12" s="166" t="str">
        <f ca="1">IF(C12=$X$4,IF(ISERROR($V12),"Enter smelter details","RMI"),IF(ISERROR($V12),"",OFFSET('Smelter Look-up'!$F$4,$V12-4,0)))</f>
        <v>RMI</v>
      </c>
      <c r="H12" s="167">
        <f ca="1">IF(ISERROR($V12),"",OFFSET('Smelter Look-up'!$G$4,$V12-4,0))</f>
        <v>0</v>
      </c>
      <c r="I12" s="168" t="str">
        <f ca="1">IF(ISERROR($V12),"",OFFSET('Smelter Look-up'!$H$4,$V12-4,0))</f>
        <v>West Chester</v>
      </c>
      <c r="J12" s="168" t="str">
        <f ca="1">IF(ISERROR($V12),"",OFFSET('Smelter Look-up'!$I$4,$V12-4,0))</f>
        <v>Pennsylvania</v>
      </c>
      <c r="K12" s="207"/>
      <c r="L12" s="207"/>
      <c r="M12" s="207"/>
      <c r="N12" s="207" t="s">
        <v>15894</v>
      </c>
      <c r="O12" s="207" t="s">
        <v>15894</v>
      </c>
      <c r="P12" s="169" t="s">
        <v>15894</v>
      </c>
      <c r="Q12" s="208" t="s">
        <v>15897</v>
      </c>
      <c r="R12" s="166" t="str">
        <f ca="1">IF(ISERROR($V12),"",OFFSET('Smelter Look-up'!$C$4,$V12-4,0)&amp;"")</f>
        <v>Tin Technology &amp; Refining</v>
      </c>
      <c r="S12" s="165" t="str">
        <f t="shared" ca="1" si="2"/>
        <v>US</v>
      </c>
      <c r="T12" s="165" t="str">
        <f ca="1">IF(B12="","",IF(ISERROR(MATCH($J12,SorP!$B$1:$B$6261,0)),"",INDIRECT("'SorP'!$A$"&amp;MATCH($S12&amp;$J12,SorP!C:C,0))))</f>
        <v>US-PA</v>
      </c>
      <c r="U12" s="185"/>
      <c r="V12" s="209">
        <f ca="1">IF(C12="",NA(),IF(OR(C12="Smelter not listed",C12="Smelter not yet identified"),MATCH($B12&amp;$D12,'Smelter Look-up'!$J:$J,0),MATCH($B12&amp;$C12,'Smelter Look-up'!$J:$J,0)))</f>
        <v>547</v>
      </c>
      <c r="X12" s="210">
        <f t="shared" ca="1" si="3"/>
        <v>0</v>
      </c>
      <c r="AB12" s="211" t="str">
        <f t="shared" ca="1" si="4"/>
        <v>TinTin Technology &amp; Refining</v>
      </c>
    </row>
    <row r="13" spans="1:34" s="210" customFormat="1" ht="20.100000000000001" customHeight="1">
      <c r="A13" s="245" t="s">
        <v>736</v>
      </c>
      <c r="B13" s="166" t="str">
        <f ca="1">IF(LEN(A13)=0,"",INDEX('Smelter Look-up'!$A:$A,MATCH($A13,'Smelter Look-up'!$E:$E,0)))</f>
        <v>Tin</v>
      </c>
      <c r="C13" s="170" t="str">
        <f ca="1">IF(LEN(A13)=0,"",INDEX('Smelter Look-up'!$C:$C,MATCH($A13,'Smelter Look-up'!$E:$E,0)))</f>
        <v>EM Vinto</v>
      </c>
      <c r="D13" s="213"/>
      <c r="E13" s="166" t="str">
        <f ca="1">IF(ISERROR($V13),"",OFFSET('Smelter Look-up'!$D$4,$V13-4,0)&amp;"")</f>
        <v>BOLIVIA (PLURINATIONAL STATE OF)</v>
      </c>
      <c r="F13" s="166" t="str">
        <f ca="1">IF(ISERROR($V13),"",OFFSET('Smelter Look-up'!$E$4,$V13-4,0))</f>
        <v>CID000438</v>
      </c>
      <c r="G13" s="166" t="str">
        <f ca="1">IF(C13=$X$4,IF(ISERROR($V13),"Enter smelter details","RMI"),IF(ISERROR($V13),"",OFFSET('Smelter Look-up'!$F$4,$V13-4,0)))</f>
        <v>RMI</v>
      </c>
      <c r="H13" s="167">
        <f ca="1">IF(ISERROR($V13),"",OFFSET('Smelter Look-up'!$G$4,$V13-4,0))</f>
        <v>0</v>
      </c>
      <c r="I13" s="168" t="str">
        <f ca="1">IF(ISERROR($V13),"",OFFSET('Smelter Look-up'!$H$4,$V13-4,0))</f>
        <v>Oruro</v>
      </c>
      <c r="J13" s="168" t="str">
        <f ca="1">IF(ISERROR($V13),"",OFFSET('Smelter Look-up'!$I$4,$V13-4,0))</f>
        <v>Oruro</v>
      </c>
      <c r="K13" s="207"/>
      <c r="L13" s="207"/>
      <c r="M13" s="207"/>
      <c r="N13" s="207" t="s">
        <v>15894</v>
      </c>
      <c r="O13" s="207" t="s">
        <v>15894</v>
      </c>
      <c r="P13" s="169" t="s">
        <v>15894</v>
      </c>
      <c r="Q13" s="208" t="s">
        <v>15897</v>
      </c>
      <c r="R13" s="166" t="str">
        <f ca="1">IF(ISERROR($V13),"",OFFSET('Smelter Look-up'!$C$4,$V13-4,0)&amp;"")</f>
        <v>EM Vinto</v>
      </c>
      <c r="S13" s="165" t="str">
        <f t="shared" ca="1" si="2"/>
        <v>Unknown</v>
      </c>
      <c r="T13" s="165" t="e">
        <f ca="1">IF(B13="","",IF(ISERROR(MATCH($J13,SorP!$B$1:$B$6261,0)),"",INDIRECT("'SorP'!$A$"&amp;MATCH($S13&amp;$J13,SorP!C:C,0))))</f>
        <v>#N/A</v>
      </c>
      <c r="U13" s="185"/>
      <c r="V13" s="209">
        <f ca="1">IF(C13="",NA(),IF(OR(C13="Smelter not listed",C13="Smelter not yet identified"),MATCH($B13&amp;$D13,'Smelter Look-up'!$J:$J,0),MATCH($B13&amp;$C13,'Smelter Look-up'!$J:$J,0)))</f>
        <v>453</v>
      </c>
      <c r="X13" s="210">
        <f t="shared" ca="1" si="3"/>
        <v>0</v>
      </c>
      <c r="AB13" s="211" t="str">
        <f t="shared" ca="1" si="4"/>
        <v>TinEM Vinto</v>
      </c>
    </row>
    <row r="14" spans="1:34" s="210" customFormat="1" ht="20.100000000000001" customHeight="1">
      <c r="A14" s="245" t="s">
        <v>14904</v>
      </c>
      <c r="B14" s="166" t="str">
        <f ca="1">IF(LEN(A14)=0,"",INDEX('Smelter Look-up'!$A:$A,MATCH($A14,'Smelter Look-up'!$E:$E,0)))</f>
        <v>Tin</v>
      </c>
      <c r="C14" s="170" t="str">
        <f ca="1">IF(LEN(A14)=0,"",INDEX('Smelter Look-up'!$C:$C,MATCH($A14,'Smelter Look-up'!$E:$E,0)))</f>
        <v>Mining Minerals Resources SARL</v>
      </c>
      <c r="D14" s="213"/>
      <c r="E14" s="166" t="str">
        <f ca="1">IF(ISERROR($V14),"",OFFSET('Smelter Look-up'!$D$4,$V14-4,0)&amp;"")</f>
        <v>CONGO, DEMOCRATIC REPUBLIC OF THE</v>
      </c>
      <c r="F14" s="166" t="str">
        <f ca="1">IF(ISERROR($V14),"",OFFSET('Smelter Look-up'!$E$4,$V14-4,0))</f>
        <v>CID004065</v>
      </c>
      <c r="G14" s="166" t="str">
        <f ca="1">IF(C14=$X$4,IF(ISERROR($V14),"Enter smelter details","RMI"),IF(ISERROR($V14),"",OFFSET('Smelter Look-up'!$F$4,$V14-4,0)))</f>
        <v>RMI</v>
      </c>
      <c r="H14" s="167">
        <f ca="1">IF(ISERROR($V14),"",OFFSET('Smelter Look-up'!$G$4,$V14-4,0))</f>
        <v>0</v>
      </c>
      <c r="I14" s="168" t="str">
        <f ca="1">IF(ISERROR($V14),"",OFFSET('Smelter Look-up'!$H$4,$V14-4,0))</f>
        <v>Lubumbashi</v>
      </c>
      <c r="J14" s="168" t="str">
        <f ca="1">IF(ISERROR($V14),"",OFFSET('Smelter Look-up'!$I$4,$V14-4,0))</f>
        <v>Haut-Katanga</v>
      </c>
      <c r="K14" s="207"/>
      <c r="L14" s="207"/>
      <c r="M14" s="207"/>
      <c r="N14" s="207" t="s">
        <v>15894</v>
      </c>
      <c r="O14" s="207" t="s">
        <v>15894</v>
      </c>
      <c r="P14" s="169" t="s">
        <v>15894</v>
      </c>
      <c r="Q14" s="208" t="s">
        <v>15897</v>
      </c>
      <c r="R14" s="166" t="str">
        <f ca="1">IF(ISERROR($V14),"",OFFSET('Smelter Look-up'!$C$4,$V14-4,0)&amp;"")</f>
        <v>Mining Minerals Resources SARL</v>
      </c>
      <c r="S14" s="165" t="str">
        <f t="shared" ca="1" si="2"/>
        <v>CD</v>
      </c>
      <c r="T14" s="165" t="str">
        <f ca="1">IF(B14="","",IF(ISERROR(MATCH($J14,SorP!$B$1:$B$6261,0)),"",INDIRECT("'SorP'!$A$"&amp;MATCH($S14&amp;$J14,SorP!C:C,0))))</f>
        <v>CD-HK</v>
      </c>
      <c r="U14" s="185"/>
      <c r="V14" s="209">
        <f ca="1">IF(C14="",NA(),IF(OR(C14="Smelter not listed",C14="Smelter not yet identified"),MATCH($B14&amp;$D14,'Smelter Look-up'!$J:$J,0),MATCH($B14&amp;$C14,'Smelter Look-up'!$J:$J,0)))</f>
        <v>502</v>
      </c>
      <c r="X14" s="210">
        <f t="shared" ca="1" si="3"/>
        <v>0</v>
      </c>
      <c r="AB14" s="211" t="str">
        <f t="shared" ca="1" si="4"/>
        <v>TinMining Minerals Resources SARL</v>
      </c>
    </row>
    <row r="15" spans="1:34" s="210" customFormat="1" ht="20.100000000000001" customHeight="1">
      <c r="A15" s="245" t="s">
        <v>748</v>
      </c>
      <c r="B15" s="166" t="str">
        <f ca="1">IF(LEN(A15)=0,"",INDEX('Smelter Look-up'!$A:$A,MATCH($A15,'Smelter Look-up'!$E:$E,0)))</f>
        <v>Tin</v>
      </c>
      <c r="C15" s="170" t="str">
        <f ca="1">IF(LEN(A15)=0,"",INDEX('Smelter Look-up'!$C:$C,MATCH($A15,'Smelter Look-up'!$E:$E,0)))</f>
        <v>Operaciones Metalurgicas S.A.</v>
      </c>
      <c r="D15" s="213"/>
      <c r="E15" s="166" t="str">
        <f ca="1">IF(ISERROR($V15),"",OFFSET('Smelter Look-up'!$D$4,$V15-4,0)&amp;"")</f>
        <v>BOLIVIA (PLURINATIONAL STATE OF)</v>
      </c>
      <c r="F15" s="166" t="str">
        <f ca="1">IF(ISERROR($V15),"",OFFSET('Smelter Look-up'!$E$4,$V15-4,0))</f>
        <v>CID001337</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t="s">
        <v>15894</v>
      </c>
      <c r="O15" s="207" t="s">
        <v>15894</v>
      </c>
      <c r="P15" s="169" t="s">
        <v>15894</v>
      </c>
      <c r="Q15" s="208" t="s">
        <v>15897</v>
      </c>
      <c r="R15" s="166" t="str">
        <f ca="1">IF(ISERROR($V15),"",OFFSET('Smelter Look-up'!$C$4,$V15-4,0)&amp;"")</f>
        <v>Operaciones Metalurgicas S.A.</v>
      </c>
      <c r="S15" s="165" t="str">
        <f t="shared" ca="1" si="2"/>
        <v>Unknown</v>
      </c>
      <c r="T15" s="165" t="e">
        <f ca="1">IF(B15="","",IF(ISERROR(MATCH($J15,SorP!$B$1:$B$6261,0)),"",INDIRECT("'SorP'!$A$"&amp;MATCH($S15&amp;$J15,SorP!C:C,0))))</f>
        <v>#N/A</v>
      </c>
      <c r="U15" s="185"/>
      <c r="V15" s="209">
        <f ca="1">IF(C15="",NA(),IF(OR(C15="Smelter not listed",C15="Smelter not yet identified"),MATCH($B15&amp;$D15,'Smelter Look-up'!$J:$J,0),MATCH($B15&amp;$C15,'Smelter Look-up'!$J:$J,0)))</f>
        <v>514</v>
      </c>
      <c r="X15" s="210">
        <f t="shared" ca="1" si="3"/>
        <v>0</v>
      </c>
      <c r="AB15" s="211" t="str">
        <f t="shared" ca="1" si="4"/>
        <v>TinOperaciones Metalurgicas S.A.</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5EF67A3-3DCB-455E-8A78-DF2B6948020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Ideal-Tridon Group</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Conflict Minerals Reporting Template (CMRT) for the Clamp Divisions of the Ideal-Tridon Group</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Barry Nixon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bnixon@idealtridon.com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615-355-1194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Barry Nixon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bnixon@idealtridon.com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http://idealtridon.com/certifications-and-quality/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Barry Nixon</cp:lastModifiedBy>
  <cp:lastPrinted>2015-04-21T20:47:43Z</cp:lastPrinted>
  <dcterms:created xsi:type="dcterms:W3CDTF">2010-06-21T21:00:23Z</dcterms:created>
  <dcterms:modified xsi:type="dcterms:W3CDTF">2026-06-18T20:50:49Z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