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C:\Users\bnixon\Desktop\"/>
    </mc:Choice>
  </mc:AlternateContent>
  <xr:revisionPtr revIDLastSave="0" documentId="8_{47A0B1C4-15E3-4F0E-A372-C501D3C61A51}"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920" yWindow="0" windowWidth="29040" windowHeight="1599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E4" i="8"/>
  <c r="B5" i="5"/>
  <c r="C5" i="5"/>
  <c r="V5" i="5"/>
  <c r="J5" i="5"/>
  <c r="E5" i="5"/>
  <c r="S5" i="5"/>
  <c r="T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B6" i="6"/>
  <c r="G6" i="6"/>
  <c r="H6" i="6"/>
  <c r="F59" i="6"/>
  <c r="H59" i="6"/>
  <c r="B7" i="6"/>
  <c r="G7" i="6"/>
  <c r="H7" i="6"/>
  <c r="B9" i="6"/>
  <c r="G9" i="6"/>
  <c r="H9" i="6"/>
  <c r="B10" i="6"/>
  <c r="G10" i="6"/>
  <c r="H10" i="6"/>
  <c r="B12" i="6"/>
  <c r="G12" i="6"/>
  <c r="H12" i="6"/>
  <c r="B13" i="6"/>
  <c r="G13" i="6"/>
  <c r="H13"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6" i="6"/>
  <c r="G46" i="6"/>
  <c r="B45" i="6"/>
  <c r="G45" i="6"/>
  <c r="B44" i="6"/>
  <c r="G44" i="6"/>
  <c r="B41" i="6"/>
  <c r="G41" i="6"/>
  <c r="B40" i="6"/>
  <c r="G40" i="6"/>
  <c r="B39" i="6"/>
  <c r="G39" i="6"/>
  <c r="B36" i="6"/>
  <c r="G36" i="6"/>
  <c r="B35" i="6"/>
  <c r="G35" i="6"/>
  <c r="B34" i="6"/>
  <c r="G34" i="6"/>
  <c r="B31" i="6"/>
  <c r="G31" i="6"/>
  <c r="B30" i="6"/>
  <c r="G30" i="6"/>
  <c r="B29" i="6"/>
  <c r="G29" i="6"/>
  <c r="H29" i="6"/>
  <c r="D29" i="6"/>
  <c r="B26" i="6"/>
  <c r="B18" i="6"/>
  <c r="F26" i="6"/>
  <c r="B25" i="6"/>
  <c r="G25" i="6"/>
  <c r="B24" i="6"/>
  <c r="G24" i="6"/>
  <c r="B17" i="6"/>
  <c r="F25" i="6"/>
  <c r="H14"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<sst xmlns="http://schemas.openxmlformats.org/spreadsheetml/2006/main" count="23042" uniqueCount="19220">
  <si>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</si>
  <si>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</si>
  <si>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</si>
  <si>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</si>
  <si>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</si>
  <si>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</si>
  <si>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</si>
  <si>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</si>
  <si>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</si>
  <si>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</si>
  <si>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</si>
  <si>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</si>
  <si>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</si>
  <si>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</si>
  <si>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</si>
  <si>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</si>
  <si>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</si>
  <si>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</si>
  <si>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</si>
  <si>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</si>
  <si>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</si>
  <si>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</si>
  <si>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</si>
  <si>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</si>
  <si>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</si>
  <si>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</si>
  <si>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</si>
  <si>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</si>
  <si>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</si>
  <si>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</si>
  <si>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</si>
  <si>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</si>
  <si>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</si>
  <si>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</si>
  <si>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</si>
  <si>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</si>
  <si>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</si>
  <si>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</si>
  <si>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</si>
  <si>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</si>
  <si>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</si>
  <si>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</si>
  <si>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</si>
  <si>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</si>
  <si>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</si>
  <si>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</si>
  <si>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</si>
  <si>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</si>
  <si>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</si>
  <si>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</si>
  <si>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</si>
  <si>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</si>
  <si>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</si>
  <si>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</si>
  <si>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</si>
  <si>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</si>
  <si>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</si>
  <si>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</si>
  <si>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</si>
  <si>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</si>
  <si>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</si>
  <si>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</si>
  <si>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</si>
  <si>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</si>
  <si>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</si>
  <si>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</si>
  <si>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</si>
  <si>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</si>
  <si>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</si>
  <si>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</si>
  <si>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</si>
  <si>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</si>
  <si>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</si>
  <si>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</si>
  <si>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</si>
  <si>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</si>
  <si>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</si>
  <si>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</si>
  <si>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</si>
  <si>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</si>
  <si>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</si>
  <si>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</si>
  <si>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</si>
  <si>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</si>
  <si>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</si>
  <si>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</si>
  <si>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</si>
  <si>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</si>
  <si>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</si>
  <si>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</si>
  <si>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</si>
  <si>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</si>
  <si>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</si>
  <si>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</si>
  <si>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</si>
  <si>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</si>
  <si>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</si>
  <si>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</si>
  <si>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</si>
  <si>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</si>
  <si>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</si>
  <si>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</si>
  <si>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</si>
  <si>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</si>
  <si>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</si>
  <si>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</si>
  <si>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</si>
  <si>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</si>
  <si>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</si>
  <si>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</si>
  <si>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</si>
  <si>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</si>
  <si>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</si>
  <si>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</si>
  <si>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</si>
  <si>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</si>
  <si>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</si>
  <si>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</si>
  <si>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</si>
  <si>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</si>
  <si>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</si>
  <si>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</si>
  <si>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</si>
  <si>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</si>
  <si>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</si>
  <si>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</si>
  <si>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</si>
  <si>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</si>
  <si>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</si>
  <si>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</si>
  <si>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</si>
  <si>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</si>
  <si>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</si>
  <si>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</si>
  <si>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</si>
  <si>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</si>
  <si>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</si>
  <si>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</si>
  <si>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</si>
  <si>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</si>
  <si>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</si>
  <si>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</si>
  <si>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</si>
  <si>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</si>
  <si>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</si>
  <si>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</si>
  <si>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</si>
  <si>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</si>
  <si>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</si>
  <si>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</si>
  <si>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</si>
  <si>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</si>
  <si>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</si>
  <si>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</si>
  <si>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</si>
  <si>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</si>
  <si>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</si>
  <si>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</si>
  <si>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</si>
  <si>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</si>
  <si>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</si>
  <si>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</si>
  <si>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</si>
  <si>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</si>
  <si>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</si>
  <si>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</si>
  <si>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</si>
  <si>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</si>
  <si>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</si>
  <si>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</si>
  <si>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</si>
  <si>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</si>
  <si>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</si>
  <si>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</si>
  <si>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</si>
  <si>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</si>
  <si>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</si>
  <si>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</si>
  <si>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</si>
  <si>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</si>
  <si>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</si>
  <si>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</si>
  <si>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</si>
  <si>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</si>
  <si>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</si>
  <si>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</si>
  <si>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</si>
  <si>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</si>
  <si>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</si>
  <si>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</si>
  <si>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</si>
  <si>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</si>
  <si>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</si>
  <si>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</si>
  <si>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</si>
  <si>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</si>
  <si>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</si>
  <si>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</si>
  <si>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</si>
  <si>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</si>
  <si>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</si>
  <si>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</si>
  <si>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</si>
  <si>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</si>
  <si>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</si>
  <si>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</si>
  <si>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</si>
  <si>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</si>
  <si>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</si>
  <si>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</si>
  <si>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</si>
  <si>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</si>
  <si>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</si>
  <si>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</si>
  <si>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</si>
  <si>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</si>
  <si>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</si>
  <si>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</si>
  <si>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</si>
  <si>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</si>
  <si>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</si>
  <si>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</si>
  <si>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</si>
  <si>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</si>
  <si>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</si>
  <si>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</si>
  <si>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</si>
  <si>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</si>
  <si>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</si>
  <si>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</si>
  <si>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</si>
  <si>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</si>
  <si>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</si>
  <si>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</si>
  <si>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</si>
  <si>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</si>
  <si>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</si>
  <si>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</si>
  <si>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</si>
  <si>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</si>
  <si>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</si>
  <si>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</si>
  <si>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</si>
  <si>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</si>
  <si>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</si>
  <si>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</si>
  <si>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</si>
  <si>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</si>
  <si>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</si>
  <si>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</si>
  <si>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</si>
  <si>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</si>
  <si>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</si>
  <si>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</si>
  <si>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</si>
  <si>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</si>
  <si>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</si>
  <si>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</si>
  <si>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</si>
  <si>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</si>
  <si>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</si>
  <si>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</si>
  <si>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</si>
  <si>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</si>
  <si>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</si>
  <si>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</si>
  <si>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</si>
  <si>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</si>
  <si>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</si>
  <si>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</si>
  <si>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</si>
  <si>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</si>
  <si>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</si>
  <si>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</si>
  <si>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</si>
  <si>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</si>
  <si>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</si>
  <si>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</si>
  <si>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</si>
  <si>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</si>
  <si>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</si>
  <si>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</si>
  <si>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</si>
  <si>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</si>
  <si>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</si>
  <si>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</si>
  <si>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</si>
  <si>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</si>
  <si>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</si>
  <si>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</si>
  <si>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</si>
  <si>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</si>
  <si>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</si>
  <si>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</si>
  <si>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</si>
  <si>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</si>
  <si>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</si>
  <si>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</si>
  <si>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</si>
  <si>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</si>
  <si>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</si>
  <si>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</si>
  <si>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</si>
  <si>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</si>
  <si>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</si>
  <si>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</si>
  <si>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</si>
  <si>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</si>
  <si>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</si>
  <si>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</si>
  <si>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</si>
  <si>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</si>
  <si>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</si>
  <si>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</si>
  <si>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</si>
  <si>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</si>
  <si>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</si>
  <si>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</si>
  <si>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</si>
  <si>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</si>
  <si>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</si>
  <si>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</si>
  <si>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</si>
  <si>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</si>
  <si>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</si>
  <si>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</si>
  <si>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</si>
  <si>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</si>
  <si>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</si>
  <si>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</si>
  <si>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</si>
  <si>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</si>
  <si>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</si>
  <si>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</si>
  <si>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</si>
  <si>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</si>
  <si>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</si>
  <si>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</si>
  <si>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</si>
  <si>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</si>
  <si>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</si>
  <si>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</si>
  <si>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</si>
  <si>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</si>
  <si>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</si>
  <si>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</si>
  <si>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</si>
  <si>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</si>
  <si>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</si>
  <si>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</si>
  <si>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</si>
  <si>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</si>
  <si>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</si>
  <si>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</si>
  <si>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</si>
  <si>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</si>
  <si>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</si>
  <si>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</si>
  <si>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</si>
  <si>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</si>
  <si>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</si>
  <si>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</si>
  <si>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</si>
  <si>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</si>
  <si>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</si>
  <si>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</si>
  <si>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</si>
  <si>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</si>
  <si>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</si>
  <si>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</si>
  <si>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</si>
  <si>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</si>
  <si>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</si>
  <si>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</si>
  <si>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</si>
  <si>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</si>
  <si>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</si>
  <si>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</si>
  <si>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</si>
  <si>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</si>
  <si>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</si>
  <si>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</si>
  <si>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</si>
  <si>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</si>
  <si>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</si>
  <si>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</si>
  <si>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</si>
  <si>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</si>
  <si>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</si>
  <si>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</si>
  <si>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</si>
  <si>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</si>
  <si>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</si>
  <si>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</si>
  <si>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</si>
  <si>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</si>
  <si>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</si>
  <si>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</si>
  <si>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</si>
  <si>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</si>
  <si>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</si>
  <si>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</si>
  <si>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</si>
  <si>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</si>
  <si>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</si>
  <si>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</si>
  <si>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</si>
  <si>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</si>
  <si>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</si>
  <si>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</si>
  <si>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</si>
  <si>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</si>
  <si>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</si>
  <si>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</si>
  <si>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</si>
  <si>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</si>
  <si>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</si>
  <si>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</si>
  <si>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</si>
  <si>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</si>
  <si>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</si>
  <si>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</si>
  <si>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</si>
  <si>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</si>
  <si>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</si>
  <si>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</si>
  <si>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</si>
  <si>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</si>
  <si>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</si>
  <si>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</si>
  <si>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</si>
  <si>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</si>
  <si>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</si>
  <si>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</si>
  <si>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</si>
  <si>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</si>
  <si>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</si>
  <si>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</si>
  <si>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</si>
  <si>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</si>
  <si>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</si>
  <si>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</si>
  <si>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</si>
  <si>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</si>
  <si>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</si>
  <si>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</si>
  <si>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</si>
  <si>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</si>
  <si>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</si>
  <si>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</si>
  <si>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</si>
  <si>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</si>
  <si>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</si>
  <si>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</si>
  <si>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</si>
  <si>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</si>
  <si>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</si>
  <si>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</si>
  <si>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</si>
  <si>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</si>
  <si>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</si>
  <si>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</si>
  <si>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</si>
  <si>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</si>
  <si>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</si>
  <si>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</si>
  <si>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</si>
  <si>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</si>
  <si>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</si>
  <si>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</si>
  <si>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</si>
  <si>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</si>
  <si>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</si>
  <si>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</si>
  <si>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</si>
  <si>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</si>
  <si>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</si>
  <si>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</si>
  <si>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</si>
  <si>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</si>
  <si>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</si>
  <si>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</si>
  <si>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</si>
  <si>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</si>
  <si>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</si>
  <si>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</si>
  <si>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</si>
  <si>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</si>
  <si>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</si>
  <si>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</si>
  <si>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</si>
  <si>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</si>
  <si>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</si>
  <si>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</si>
  <si>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</si>
  <si>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</si>
  <si>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</si>
  <si>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</si>
  <si>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</si>
  <si>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</si>
  <si>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</si>
  <si>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</si>
  <si>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</si>
  <si>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</si>
  <si>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</si>
  <si>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</si>
  <si>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</si>
  <si>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</si>
  <si>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</si>
  <si>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</si>
  <si>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</si>
  <si>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</si>
  <si>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</si>
  <si>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</si>
  <si>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</si>
  <si>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</si>
  <si>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</si>
  <si>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</si>
  <si>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</si>
  <si>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</si>
  <si>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</si>
  <si>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</si>
  <si>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</si>
  <si>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</si>
  <si>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</si>
  <si>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</si>
  <si>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</si>
  <si>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</si>
  <si>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</si>
  <si>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</si>
  <si>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</si>
  <si>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</si>
  <si>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</si>
  <si>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</si>
  <si>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</si>
  <si>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</si>
  <si>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</si>
  <si>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</si>
  <si>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</si>
  <si>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</si>
  <si>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</si>
  <si>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</si>
  <si>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</si>
  <si>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</si>
  <si>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</si>
  <si>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</si>
  <si>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</si>
  <si>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</si>
  <si>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</si>
  <si>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</si>
  <si>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</si>
  <si>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</si>
  <si>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</si>
  <si>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</si>
  <si>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</si>
  <si>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</si>
  <si>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</si>
  <si>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</si>
  <si>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</si>
  <si>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</si>
  <si>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</si>
  <si>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</si>
  <si>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</si>
  <si>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</si>
  <si>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</si>
  <si>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</si>
  <si>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</si>
  <si>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</si>
  <si>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</si>
  <si>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</si>
  <si>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</si>
  <si>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</si>
  <si>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</si>
  <si>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</si>
  <si>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</si>
  <si>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</si>
  <si>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</si>
  <si>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</si>
  <si>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</si>
  <si>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</si>
  <si>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</si>
  <si>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</si>
  <si>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</si>
  <si>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</si>
  <si>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</si>
  <si>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</si>
  <si>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</si>
  <si>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</si>
  <si>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</si>
  <si>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</si>
  <si>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</si>
  <si>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</si>
  <si>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</si>
  <si>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</si>
  <si>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</si>
  <si>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</si>
  <si>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</si>
  <si>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</si>
  <si>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</si>
  <si>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</si>
  <si>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</si>
  <si>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</si>
  <si>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</si>
  <si>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</si>
  <si>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</si>
  <si>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</si>
  <si>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</si>
  <si>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</si>
  <si>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</si>
  <si>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</si>
  <si>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</si>
  <si>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</si>
  <si>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</si>
  <si>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</si>
  <si>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</si>
  <si>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</si>
  <si>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</si>
  <si>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</si>
  <si>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</si>
  <si>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</si>
  <si>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</si>
  <si>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</si>
  <si>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</si>
  <si>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</si>
  <si>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</si>
  <si>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</si>
  <si>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</si>
  <si>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</si>
  <si>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</si>
  <si>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</si>
  <si>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</si>
  <si>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</si>
  <si>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</si>
  <si>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</si>
  <si>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</si>
  <si>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</si>
  <si>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</si>
  <si>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</si>
  <si>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</si>
  <si>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</si>
  <si>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</si>
  <si>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</si>
  <si>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</si>
  <si>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</si>
  <si>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</si>
  <si>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</si>
  <si>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</si>
  <si>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</si>
  <si>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</si>
  <si>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</si>
  <si>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</si>
  <si>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</si>
  <si>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</si>
  <si>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</si>
  <si>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</si>
  <si>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</si>
  <si>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</si>
  <si>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</si>
  <si>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</si>
  <si>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</si>
  <si>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</si>
  <si>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</si>
  <si>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</si>
  <si>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</si>
  <si>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</si>
  <si>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</si>
  <si>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</si>
  <si>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</si>
  <si>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</si>
  <si>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</si>
  <si>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</si>
  <si>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</si>
  <si>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</si>
  <si>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</si>
  <si>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</si>
  <si>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</si>
  <si>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</si>
  <si>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</si>
  <si>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</si>
  <si>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</si>
  <si>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</si>
  <si>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</si>
  <si>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</si>
  <si>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</si>
  <si>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</si>
  <si>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</si>
  <si>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</si>
  <si>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</si>
  <si>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</si>
  <si>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</si>
  <si>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</si>
  <si>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</si>
  <si>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</si>
  <si>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</si>
  <si>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</si>
  <si>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</si>
  <si>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</si>
  <si>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</si>
  <si>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</si>
  <si>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</si>
  <si>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</si>
  <si>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</si>
  <si>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</si>
  <si>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</si>
  <si>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</si>
  <si>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</si>
  <si>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</si>
  <si>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</si>
  <si>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</si>
  <si>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</si>
  <si>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</si>
  <si>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</si>
  <si>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</si>
  <si>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</si>
  <si>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</si>
  <si>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</si>
  <si>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</si>
  <si>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</si>
  <si>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</si>
  <si>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</si>
  <si>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</si>
  <si>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</si>
  <si>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</si>
  <si>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</si>
  <si>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</si>
  <si>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</si>
  <si>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</si>
  <si>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</si>
  <si>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</si>
  <si>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</si>
  <si>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</si>
  <si>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</si>
  <si>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</si>
  <si>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</si>
  <si>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</si>
  <si>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</si>
  <si>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</si>
  <si>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</si>
  <si>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</si>
  <si>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</si>
  <si>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</si>
  <si>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</si>
  <si>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</si>
  <si>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</si>
  <si>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</si>
  <si>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</si>
  <si>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</si>
  <si>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</si>
  <si>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</si>
  <si>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</si>
  <si>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</si>
  <si>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</si>
  <si>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</si>
  <si>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</si>
  <si>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</si>
  <si>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</si>
  <si>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</si>
  <si>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</si>
  <si>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</si>
  <si>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</si>
  <si>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</si>
  <si>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</si>
  <si>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</si>
  <si>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</si>
  <si>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</si>
  <si>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</si>
  <si>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</si>
  <si>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</si>
  <si>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</si>
  <si>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</si>
  <si>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</si>
  <si>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</si>
  <si>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</si>
  <si>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</si>
  <si>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</si>
  <si>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</si>
  <si>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</si>
  <si>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</si>
  <si>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</si>
  <si>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</si>
  <si>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</si>
  <si>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</si>
  <si>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</si>
  <si>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</si>
  <si>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</si>
  <si>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</si>
  <si>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</si>
  <si>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</si>
  <si>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</si>
  <si>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</si>
  <si>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</si>
  <si>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</si>
  <si>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</si>
  <si>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</si>
  <si>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</si>
  <si>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</si>
  <si>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</si>
  <si>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</si>
  <si>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</si>
  <si>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</si>
  <si>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</si>
  <si>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</si>
  <si>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</si>
  <si>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</si>
  <si>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</si>
  <si>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</si>
  <si>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</si>
  <si>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</si>
  <si>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</si>
  <si>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</si>
  <si>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</si>
  <si>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</si>
  <si>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</si>
  <si>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</si>
  <si>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</si>
  <si>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</si>
  <si>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</si>
  <si>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</si>
  <si>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</si>
  <si>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</si>
  <si>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</si>
  <si>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</si>
  <si>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</si>
  <si>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</si>
  <si>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</si>
  <si>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</si>
  <si>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</si>
  <si>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</si>
  <si>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</si>
  <si>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</si>
  <si>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</si>
  <si>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</si>
  <si>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</si>
  <si>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</si>
  <si>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</si>
  <si>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</si>
  <si>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</si>
  <si>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</si>
  <si>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</si>
  <si>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</si>
  <si>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</si>
  <si>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</si>
  <si>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</si>
  <si>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</si>
  <si>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</si>
  <si>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</si>
  <si>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</si>
  <si>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</si>
  <si>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</si>
  <si>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</si>
  <si>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</si>
  <si>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</si>
  <si>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</si>
  <si>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</si>
  <si>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</si>
  <si>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</si>
  <si>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</si>
  <si>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</si>
  <si>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</si>
  <si>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</si>
  <si>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</si>
  <si>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</si>
  <si>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</si>
  <si>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</si>
  <si>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</si>
  <si>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</si>
  <si>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</si>
  <si>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</si>
  <si>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</si>
  <si>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</si>
  <si>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</si>
  <si>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</si>
  <si>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</si>
  <si>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</si>
  <si>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</si>
  <si>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</si>
  <si>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</si>
  <si>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</si>
  <si>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</si>
  <si>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</si>
  <si>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</si>
  <si>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</si>
  <si>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</si>
  <si>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</si>
  <si>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</si>
  <si>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</si>
  <si>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</si>
  <si>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</si>
  <si>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</si>
  <si>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</si>
  <si>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</si>
  <si>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</si>
  <si>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</si>
  <si>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</si>
  <si>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</si>
  <si>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</si>
  <si>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</si>
  <si>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</si>
  <si>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</si>
  <si>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</si>
  <si>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</si>
  <si>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</si>
  <si>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</si>
  <si>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</si>
  <si>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</si>
  <si>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</si>
  <si>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</si>
  <si>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</si>
  <si>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</si>
  <si>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</si>
  <si>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</si>
  <si>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</si>
  <si>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</si>
  <si>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</si>
  <si>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</si>
  <si>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</si>
  <si>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</si>
  <si>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</si>
  <si>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</si>
  <si>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</si>
  <si>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</si>
  <si>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</si>
  <si>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</si>
  <si>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</si>
  <si>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</si>
  <si>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</si>
  <si>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</si>
  <si>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</si>
  <si>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</si>
  <si>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</si>
  <si>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</si>
  <si>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</si>
  <si>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</si>
  <si>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</si>
  <si>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</si>
  <si>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</si>
  <si>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</si>
  <si>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</si>
  <si>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</si>
  <si>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</si>
  <si>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</si>
  <si>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</si>
  <si>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</si>
  <si>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</si>
  <si>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</si>
  <si>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</si>
  <si>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</si>
  <si>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</si>
  <si>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</si>
  <si>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</si>
  <si>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</si>
  <si>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</si>
  <si>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</si>
  <si>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</si>
  <si>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</si>
  <si>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</si>
  <si>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</si>
  <si>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</si>
  <si>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</si>
  <si>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</si>
  <si>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</si>
  <si>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</si>
  <si>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</si>
  <si>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</si>
  <si>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</si>
  <si>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</si>
  <si>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</si>
  <si>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</si>
  <si>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</si>
  <si>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</si>
  <si>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</si>
  <si>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</si>
  <si>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</si>
  <si>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</si>
  <si>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</si>
  <si>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</si>
  <si>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</si>
  <si>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</si>
  <si>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</si>
  <si>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</si>
  <si>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</si>
  <si>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</si>
  <si>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</si>
  <si>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</si>
  <si>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</si>
  <si>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</si>
  <si>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</si>
  <si>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</si>
  <si>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</si>
  <si>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</si>
  <si>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</si>
  <si>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</si>
  <si>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</si>
  <si>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</si>
  <si>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</si>
  <si>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</si>
  <si>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</si>
  <si>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</si>
  <si>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</si>
  <si>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</si>
  <si>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</si>
  <si>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</si>
  <si>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</si>
  <si>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</si>
  <si>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</si>
  <si>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</si>
  <si>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</si>
  <si>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</si>
  <si>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</si>
  <si>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</si>
  <si>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</si>
  <si>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</si>
  <si>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</si>
  <si>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</si>
  <si>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</si>
  <si>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</si>
  <si>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</si>
  <si>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</si>
  <si>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</si>
  <si>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</si>
  <si>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</si>
  <si>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</si>
  <si>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</si>
  <si>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</si>
  <si>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</si>
  <si>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</si>
  <si>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</si>
  <si>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</si>
  <si>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</si>
  <si>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</si>
  <si>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</si>
  <si>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</si>
  <si>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</si>
  <si>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</si>
  <si>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</si>
  <si>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</si>
  <si>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</si>
  <si>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</si>
  <si>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</si>
  <si>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</si>
  <si>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</si>
  <si>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</si>
  <si>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</si>
  <si>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</si>
  <si>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</si>
  <si>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</si>
  <si>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</si>
  <si>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</si>
  <si>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</si>
  <si>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</si>
  <si>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</si>
  <si>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</si>
  <si>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</si>
  <si>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</si>
  <si>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</si>
  <si>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</si>
  <si>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</si>
  <si>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</si>
  <si>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</si>
  <si>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</si>
  <si>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</si>
  <si>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</si>
  <si>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</si>
  <si>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</si>
  <si>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</si>
  <si>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</si>
  <si>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</si>
  <si>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</si>
  <si>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</si>
  <si>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</si>
  <si>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</si>
  <si>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</si>
  <si>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</si>
  <si>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</si>
  <si>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</si>
  <si>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</si>
  <si>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</si>
  <si>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</si>
  <si>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</si>
  <si>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</si>
  <si>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</si>
  <si>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</si>
  <si>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</si>
  <si>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</si>
  <si>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</si>
  <si>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</si>
  <si>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</si>
  <si>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</si>
  <si>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</si>
  <si>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</si>
  <si>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</si>
  <si>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</si>
  <si>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</si>
  <si>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</si>
  <si>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</si>
  <si>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</si>
  <si>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</si>
  <si>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</si>
  <si>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</si>
  <si>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</si>
  <si>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</si>
  <si>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</si>
  <si>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</si>
  <si>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</si>
  <si>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</si>
  <si>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</si>
  <si>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</si>
  <si>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</si>
  <si>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</si>
  <si>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</si>
  <si>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</si>
  <si>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</si>
  <si>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</si>
  <si>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</si>
  <si>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</si>
  <si>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</si>
  <si>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</si>
  <si>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</si>
  <si>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</si>
  <si>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</si>
  <si>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</si>
  <si>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</si>
  <si>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</si>
  <si>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</si>
  <si>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</si>
  <si>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</si>
  <si>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</si>
  <si>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</si>
  <si>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</si>
  <si>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</si>
  <si>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</si>
  <si>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</si>
  <si>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</si>
  <si>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</si>
  <si>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</si>
  <si>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</si>
  <si>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</si>
  <si>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</si>
  <si>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</si>
  <si>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</si>
  <si>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</si>
  <si>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</si>
  <si>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</si>
  <si>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</si>
  <si>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</si>
  <si>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</si>
  <si>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</si>
  <si>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</si>
  <si>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</si>
  <si>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</si>
  <si>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</si>
  <si>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</si>
  <si>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</si>
  <si>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</si>
  <si>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</si>
  <si>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</si>
  <si>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</si>
  <si>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</si>
  <si>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</si>
  <si>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</si>
  <si>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</si>
  <si>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</si>
  <si>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</si>
  <si>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</si>
  <si>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</si>
  <si>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</si>
  <si>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</si>
  <si>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</si>
  <si>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</si>
  <si>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</si>
  <si>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</si>
  <si>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</si>
  <si>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</si>
  <si>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</si>
  <si>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</si>
  <si>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</si>
  <si>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</si>
  <si>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</si>
  <si>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</si>
  <si>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</si>
  <si>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</si>
  <si>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</si>
  <si>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</si>
  <si>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</si>
  <si>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</si>
  <si>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</si>
  <si>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</si>
  <si>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</si>
  <si>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</si>
  <si>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</si>
  <si>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</si>
  <si>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</si>
  <si>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</si>
  <si>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</si>
  <si>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</si>
  <si>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</si>
  <si>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</si>
  <si>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</si>
  <si>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</si>
  <si>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</si>
  <si>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</si>
  <si>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</si>
  <si>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</si>
  <si>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</si>
  <si>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</si>
  <si>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</si>
  <si>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</si>
  <si>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</si>
  <si>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</si>
  <si>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</si>
  <si>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</si>
  <si>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</si>
  <si>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</si>
  <si>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</si>
  <si>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</si>
  <si>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</si>
  <si>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</si>
  <si>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</si>
  <si>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</si>
  <si>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</si>
  <si>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</si>
  <si>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</si>
  <si>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</si>
  <si>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</si>
  <si>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</si>
  <si>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</si>
  <si>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</si>
  <si>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</si>
  <si>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</si>
  <si>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</si>
  <si>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</si>
  <si>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</si>
  <si>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</si>
  <si>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</si>
  <si>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</si>
  <si>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</si>
  <si>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</si>
  <si>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</si>
  <si>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</si>
  <si>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</si>
  <si>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</si>
  <si>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</si>
  <si>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</si>
  <si>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</si>
  <si>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</si>
  <si>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</si>
  <si>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</si>
  <si>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</si>
  <si>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</si>
  <si>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</si>
  <si>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</si>
  <si>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</si>
  <si>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</si>
  <si>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</si>
  <si>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</si>
  <si>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</si>
  <si>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</si>
  <si>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</si>
  <si>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</si>
  <si>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</si>
  <si>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</si>
  <si>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</si>
  <si>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</si>
  <si>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</si>
  <si>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</si>
  <si>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</si>
  <si>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</si>
  <si>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</si>
  <si>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</si>
  <si>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</si>
  <si>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</si>
  <si>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</si>
  <si>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</si>
  <si>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</si>
  <si>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</si>
  <si>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</si>
  <si>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</si>
  <si>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</si>
  <si>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</si>
  <si>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</si>
  <si>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</si>
  <si>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</si>
  <si>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</si>
  <si>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</si>
  <si>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</si>
  <si>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</si>
  <si>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</si>
  <si>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</si>
  <si>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</si>
  <si>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</si>
  <si>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</si>
  <si>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</si>
  <si>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</si>
  <si>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</si>
  <si>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</si>
  <si>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</si>
  <si>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</si>
  <si>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</si>
  <si>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</si>
  <si>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</si>
  <si>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</si>
  <si>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</si>
  <si>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</si>
  <si>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</si>
  <si>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</si>
  <si>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</si>
  <si>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</si>
  <si>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</si>
  <si>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</si>
  <si>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</si>
  <si>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</si>
  <si>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</si>
  <si>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</si>
  <si>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</si>
  <si>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</si>
  <si>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</si>
  <si>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</si>
  <si>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</si>
  <si>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</si>
  <si>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</si>
  <si>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</si>
  <si>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</si>
  <si>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</si>
  <si>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</si>
  <si>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</si>
  <si>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</si>
  <si>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</si>
  <si>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</si>
  <si>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</si>
  <si>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</si>
  <si>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</si>
  <si>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</si>
  <si>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</si>
  <si>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</si>
  <si>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</si>
  <si>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</si>
  <si>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</si>
  <si>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</si>
  <si>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</si>
  <si>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</si>
  <si>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</si>
  <si>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</si>
  <si>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</si>
  <si>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</si>
  <si>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</si>
  <si>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</si>
  <si>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</si>
  <si>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</si>
  <si>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</si>
  <si>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</si>
  <si>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</si>
  <si>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</si>
  <si>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</si>
  <si>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</si>
  <si>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</si>
  <si>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</si>
  <si>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</si>
  <si>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</si>
  <si>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</si>
  <si>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</si>
  <si>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</si>
  <si>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</si>
  <si>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</si>
  <si>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</si>
  <si>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</si>
  <si>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</si>
  <si>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</si>
  <si>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</si>
  <si>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</si>
  <si>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</si>
  <si>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</si>
  <si>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</si>
  <si>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</si>
  <si>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</si>
  <si>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</si>
  <si>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</si>
  <si>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</si>
  <si>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</si>
  <si>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</si>
  <si>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</si>
  <si>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</si>
  <si>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</si>
  <si>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</si>
  <si>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</si>
  <si>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</si>
  <si>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</si>
  <si>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</si>
  <si>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</si>
  <si>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</si>
  <si>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</si>
  <si>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</si>
  <si>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</si>
  <si>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</si>
  <si>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</si>
  <si>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</si>
  <si>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</si>
  <si>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</si>
  <si>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</si>
  <si>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</si>
  <si>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</si>
  <si>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</si>
  <si>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</si>
  <si>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</si>
  <si>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</si>
  <si>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</si>
  <si>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</si>
  <si>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</si>
  <si>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</si>
  <si>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</si>
  <si>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</si>
  <si>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</si>
  <si>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</si>
  <si>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</si>
  <si>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</si>
  <si>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</si>
  <si>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</si>
  <si>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</si>
  <si>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</si>
  <si>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</si>
  <si>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</si>
  <si>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</si>
  <si>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</si>
  <si>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</si>
  <si>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</si>
  <si>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</si>
  <si>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</si>
  <si>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</si>
  <si>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</si>
  <si>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</si>
  <si>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</si>
  <si>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</si>
  <si>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</si>
  <si>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</si>
  <si>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</si>
  <si>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</si>
  <si>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</si>
  <si>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</si>
  <si>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</si>
  <si>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</si>
  <si>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</si>
  <si>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</si>
  <si>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</si>
  <si>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</si>
  <si>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</si>
  <si>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</si>
  <si>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</si>
  <si>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</si>
  <si>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</si>
  <si>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</si>
  <si>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</si>
  <si>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</si>
  <si>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</si>
  <si>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</si>
  <si>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</si>
  <si>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</si>
  <si>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</si>
  <si>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</si>
  <si>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</si>
  <si>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</si>
  <si>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</si>
  <si>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</si>
  <si>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</si>
  <si>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</si>
  <si>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</si>
  <si>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</si>
  <si>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</si>
  <si>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</si>
  <si>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</si>
  <si>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</si>
  <si>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</si>
  <si>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</si>
  <si>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</si>
  <si>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</si>
  <si>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</si>
  <si>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</si>
  <si>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</si>
  <si>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</si>
  <si>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</si>
  <si>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</si>
  <si>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</si>
  <si>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</si>
  <si>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</si>
  <si>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</si>
  <si>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</si>
  <si>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</si>
  <si>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</si>
  <si>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</si>
  <si>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</si>
  <si>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</si>
  <si>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</si>
  <si>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</si>
  <si>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</si>
  <si>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</si>
  <si>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</si>
  <si>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</si>
  <si>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</si>
  <si>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</si>
  <si>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</si>
  <si>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</si>
  <si>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</si>
  <si>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</si>
  <si>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</si>
  <si>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</si>
  <si>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</si>
  <si>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</si>
  <si>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</si>
  <si>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</si>
  <si>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</si>
  <si>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</si>
  <si>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</si>
  <si>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</si>
  <si>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</si>
  <si>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</si>
  <si>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</si>
  <si>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</si>
  <si>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</si>
  <si>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</si>
  <si>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</si>
  <si>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</si>
  <si>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</si>
  <si>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</si>
  <si>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</si>
  <si>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</si>
  <si>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</si>
  <si>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</si>
  <si>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</si>
  <si>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</si>
  <si>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</si>
  <si>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</si>
  <si>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</si>
  <si>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</si>
  <si>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</si>
  <si>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</si>
  <si>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</si>
  <si>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</si>
  <si>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</si>
  <si>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</si>
  <si>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</si>
  <si>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</si>
  <si>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</si>
  <si>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</si>
  <si>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</si>
  <si>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</si>
  <si>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</si>
  <si>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</si>
  <si>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</si>
  <si>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</si>
  <si>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</si>
  <si>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</si>
  <si>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</si>
  <si>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</si>
  <si>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</si>
  <si>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</si>
  <si>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</si>
  <si>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</si>
  <si>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</si>
  <si>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</si>
  <si>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</si>
  <si>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</si>
  <si>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</si>
  <si>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</si>
  <si>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</si>
  <si>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</si>
  <si>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</si>
  <si>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</si>
  <si>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</si>
  <si>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</si>
  <si>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</si>
  <si>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</si>
  <si>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</si>
  <si>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</si>
  <si>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</si>
  <si>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</si>
  <si>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</si>
  <si>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</si>
  <si>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</si>
  <si>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</si>
  <si>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</si>
  <si>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</si>
  <si>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</si>
  <si>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</si>
  <si>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</si>
  <si>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</si>
  <si>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</si>
  <si>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</si>
  <si>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</si>
  <si>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</si>
  <si>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</si>
  <si>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</si>
  <si>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</si>
  <si>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</si>
  <si>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</si>
  <si>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</si>
  <si>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</si>
  <si>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</si>
  <si>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</si>
  <si>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</si>
  <si>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</si>
  <si>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</si>
  <si>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</si>
  <si>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</si>
  <si>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</si>
  <si>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</si>
  <si>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</si>
  <si>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</si>
  <si>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</si>
  <si>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</si>
  <si>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</si>
  <si>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</si>
  <si>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</si>
  <si>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</si>
  <si>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</si>
  <si>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</si>
  <si>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</si>
  <si>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</si>
  <si>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</si>
  <si>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</si>
  <si>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</si>
  <si>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</si>
  <si>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</si>
  <si>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</si>
  <si>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</si>
  <si>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</si>
  <si>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</si>
  <si>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</si>
  <si>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</si>
  <si>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</si>
  <si>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</si>
  <si>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</si>
  <si>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</si>
  <si>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</si>
  <si>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</si>
  <si>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</si>
  <si>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</si>
  <si>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</si>
  <si>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</si>
  <si>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</si>
  <si>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</si>
  <si>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</si>
  <si>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</si>
  <si>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</si>
  <si>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</si>
  <si>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</si>
  <si>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</si>
  <si>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</si>
  <si>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</si>
  <si>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</si>
  <si>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</si>
  <si>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</si>
  <si>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</si>
  <si>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</si>
  <si>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</si>
  <si>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</si>
  <si>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</si>
  <si>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</si>
  <si>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</si>
  <si>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</si>
  <si>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</si>
  <si>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</si>
  <si>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</si>
  <si>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</si>
  <si>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</si>
  <si>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</si>
  <si>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</si>
  <si>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</si>
  <si>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</si>
  <si>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</si>
  <si>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</si>
  <si>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</si>
  <si>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</si>
  <si>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</si>
  <si>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</si>
  <si>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</si>
  <si>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</si>
  <si>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</si>
  <si>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</si>
  <si>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</si>
  <si>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</si>
  <si>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</si>
  <si>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</si>
  <si>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</si>
  <si>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</si>
  <si>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</si>
  <si>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</si>
  <si>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</si>
  <si>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</si>
  <si>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</si>
  <si>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</si>
  <si>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</si>
  <si>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</si>
  <si>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</si>
  <si>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</si>
  <si>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</si>
  <si>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</si>
  <si>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</si>
  <si>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</si>
  <si>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</si>
  <si>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</si>
  <si>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</si>
  <si>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</si>
  <si>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</si>
  <si>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</si>
  <si>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</si>
  <si>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</si>
  <si>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</si>
  <si>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</si>
  <si>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</si>
  <si>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</si>
  <si>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</si>
  <si>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</si>
  <si>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</si>
  <si>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</si>
  <si>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</si>
  <si>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</si>
  <si>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</si>
  <si>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</si>
  <si>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</si>
  <si>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</si>
  <si>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</si>
  <si>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</si>
  <si>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</si>
  <si>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</si>
  <si>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</si>
  <si>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</si>
  <si>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</si>
  <si>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</si>
  <si>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</si>
  <si>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</si>
  <si>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</si>
  <si>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</si>
  <si>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</si>
  <si>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</si>
  <si>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</si>
  <si>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</si>
  <si>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</si>
  <si>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</si>
  <si>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</si>
  <si>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</si>
  <si>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</si>
  <si>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</si>
  <si>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</si>
  <si>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</si>
  <si>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</si>
  <si>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</si>
  <si>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</si>
  <si>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</si>
  <si>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</si>
  <si>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</si>
  <si>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</si>
  <si>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</si>
  <si>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</si>
  <si>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</si>
  <si>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</si>
  <si>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</si>
  <si>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</si>
  <si>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</si>
  <si>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</si>
  <si>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</si>
  <si>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</si>
  <si>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</si>
  <si>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</si>
  <si>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</si>
  <si>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</si>
  <si>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</si>
  <si>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</si>
  <si>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</si>
  <si>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</si>
  <si>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</si>
  <si>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</si>
  <si>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</si>
  <si>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</si>
  <si>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</si>
  <si>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</si>
  <si>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</si>
  <si>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</si>
  <si>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</si>
  <si>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</si>
  <si>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</si>
  <si>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</si>
  <si>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</si>
  <si>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</si>
  <si>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</si>
  <si>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</si>
  <si>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</si>
  <si>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</si>
  <si>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</si>
  <si>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</si>
  <si>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</si>
  <si>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</si>
  <si>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</si>
  <si>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</si>
  <si>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</si>
  <si>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</si>
  <si>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</si>
  <si>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</si>
  <si>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</si>
  <si>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</si>
  <si>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</si>
  <si>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</si>
  <si>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</si>
  <si>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</si>
  <si>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</si>
  <si>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</si>
  <si>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</si>
  <si>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</si>
  <si>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</si>
  <si>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</si>
  <si>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</si>
  <si>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</si>
  <si>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</si>
  <si>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</si>
  <si>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</si>
  <si>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</si>
  <si>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</si>
  <si>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</si>
  <si>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</si>
  <si>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</si>
  <si>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</si>
  <si>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</si>
  <si>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</si>
  <si>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</si>
  <si>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</si>
  <si>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</si>
  <si>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</si>
  <si>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</si>
  <si>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</si>
  <si>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</si>
  <si>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</si>
  <si>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</si>
  <si>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</si>
  <si>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</si>
  <si>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</si>
  <si>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</si>
  <si>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</si>
  <si>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</si>
  <si>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</si>
  <si>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</si>
  <si>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</si>
  <si>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</si>
  <si>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</si>
  <si>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</si>
  <si>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</si>
  <si>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</si>
  <si>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</si>
  <si>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</si>
  <si>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</si>
  <si>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</si>
  <si>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</si>
  <si>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</si>
  <si>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</si>
  <si>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</si>
  <si>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</si>
  <si>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</si>
  <si>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</si>
  <si>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</si>
  <si>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</si>
  <si>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</si>
  <si>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</si>
  <si>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</si>
  <si>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</si>
  <si>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</si>
  <si>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</si>
  <si>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</si>
  <si>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</si>
  <si>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</si>
  <si>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</si>
  <si>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</si>
  <si>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</si>
  <si>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</si>
  <si>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</si>
  <si>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</si>
  <si>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</si>
  <si>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</si>
  <si>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</si>
  <si>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</si>
  <si>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</si>
  <si>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</si>
  <si>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</si>
  <si>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</si>
  <si>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</si>
  <si>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</si>
  <si>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</si>
  <si>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</si>
  <si>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</si>
  <si>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</si>
  <si>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</si>
  <si>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</si>
  <si>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</si>
  <si>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</si>
  <si>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</si>
  <si>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</si>
  <si>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</si>
  <si>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</si>
  <si>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</si>
  <si>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</si>
  <si>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</si>
  <si>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</si>
  <si>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</si>
  <si>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</si>
  <si>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</si>
  <si>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</si>
  <si>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</si>
  <si>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</si>
  <si>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</si>
  <si>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</si>
  <si>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</si>
  <si>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</si>
  <si>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</si>
  <si>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</si>
  <si>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</si>
  <si>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</si>
  <si>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</si>
  <si>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</si>
  <si>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</si>
  <si>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</si>
  <si>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</si>
  <si>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</si>
  <si>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</si>
  <si>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</si>
  <si>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</si>
  <si>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</si>
  <si>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</si>
  <si>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</si>
  <si>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</si>
  <si>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</si>
  <si>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</si>
  <si>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</si>
  <si>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</si>
  <si>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</si>
  <si>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</si>
  <si>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</si>
  <si>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</si>
  <si>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</si>
  <si>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</si>
  <si>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</si>
  <si>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</si>
  <si>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</si>
  <si>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</si>
  <si>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</si>
  <si>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</si>
  <si>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</si>
  <si>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</si>
  <si>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</si>
  <si>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</si>
  <si>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</si>
  <si>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</si>
  <si>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</si>
  <si>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</si>
  <si>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</si>
  <si>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</si>
  <si>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</si>
  <si>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</si>
  <si>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</si>
  <si>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</si>
  <si>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</si>
  <si>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</si>
  <si>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</si>
  <si>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</si>
  <si>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</si>
  <si>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</si>
  <si>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</si>
  <si>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</si>
  <si>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</si>
  <si>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</si>
  <si>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</si>
  <si>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</si>
  <si>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</si>
  <si>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</si>
  <si>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</si>
  <si>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</si>
  <si>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</si>
  <si>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</si>
  <si>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</si>
  <si>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</si>
  <si>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</si>
  <si>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</si>
  <si>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</si>
  <si>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</si>
  <si>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</si>
  <si>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</si>
  <si>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</si>
  <si>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</si>
  <si>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</si>
  <si>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</si>
  <si>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</si>
  <si>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</si>
  <si>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</si>
  <si>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</si>
  <si>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</si>
  <si>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</si>
  <si>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</si>
  <si>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</si>
  <si>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</si>
  <si>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</si>
  <si>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</si>
  <si>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</si>
  <si>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</si>
  <si>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</si>
  <si>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</si>
  <si>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</si>
  <si>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</si>
  <si>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</si>
  <si>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</si>
  <si>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</si>
  <si>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</si>
  <si>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</si>
  <si>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</si>
  <si>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</si>
  <si>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</si>
  <si>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</si>
  <si>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</si>
  <si>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</si>
  <si>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</si>
  <si>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</si>
  <si>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</si>
  <si>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</si>
  <si>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</si>
  <si>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</si>
  <si>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</si>
  <si>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</si>
  <si>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</si>
  <si>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</si>
  <si>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</si>
  <si>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</si>
  <si>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</si>
  <si>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</si>
  <si>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</si>
  <si>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</si>
  <si>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</si>
  <si>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</si>
  <si>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</si>
  <si>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</si>
  <si>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</si>
  <si>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</si>
  <si>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</si>
  <si>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</si>
  <si>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</si>
  <si>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</si>
  <si>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</si>
  <si>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</si>
  <si>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</si>
  <si>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</si>
  <si>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</si>
  <si>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</si>
  <si>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</si>
  <si>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</si>
  <si>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</si>
  <si>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</si>
  <si>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</si>
  <si>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</si>
  <si>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</si>
  <si>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</si>
  <si>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</si>
  <si>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</si>
  <si>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</si>
  <si>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</si>
  <si>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</si>
  <si>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</si>
  <si>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</si>
  <si>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</si>
  <si>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</si>
  <si>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</si>
  <si>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</si>
  <si>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</si>
  <si>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</si>
  <si>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</si>
  <si>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</si>
  <si>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</si>
  <si>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</si>
  <si>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</si>
  <si>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</si>
  <si>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</si>
  <si>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</si>
  <si>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</si>
  <si>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</si>
  <si>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</si>
  <si>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</si>
  <si>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</si>
  <si>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</si>
  <si>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</si>
  <si>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</si>
  <si>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</si>
  <si>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</si>
  <si>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</si>
  <si>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</si>
  <si>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</si>
  <si>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</si>
  <si>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</si>
  <si>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</si>
  <si>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</si>
  <si>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</si>
  <si>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</si>
  <si>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</si>
  <si>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</si>
  <si>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</si>
  <si>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</si>
  <si>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</si>
  <si>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</si>
  <si>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</si>
  <si>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</si>
  <si>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</si>
  <si>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</si>
  <si>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</si>
  <si>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</si>
  <si>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</si>
  <si>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</si>
  <si>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</si>
  <si>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</si>
  <si>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</si>
  <si>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</si>
  <si>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</si>
  <si>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</si>
  <si>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</si>
  <si>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</si>
  <si>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</si>
  <si>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</si>
  <si>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</si>
  <si>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</si>
  <si>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</si>
  <si>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</si>
  <si>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</si>
  <si>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</si>
  <si>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</si>
  <si>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</si>
  <si>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</si>
  <si>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</si>
  <si>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</si>
  <si>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</si>
  <si>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</si>
  <si>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</si>
  <si>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</si>
  <si>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</si>
  <si>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</si>
  <si>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</si>
  <si>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</si>
  <si>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</si>
  <si>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</si>
  <si>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</si>
  <si>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</si>
  <si>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</si>
  <si>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</si>
  <si>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</si>
  <si>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</si>
  <si>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</si>
  <si>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</si>
  <si>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</si>
  <si>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</si>
  <si>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</si>
  <si>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</si>
  <si>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</si>
  <si>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</si>
  <si>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</si>
  <si>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</si>
  <si>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</si>
  <si>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</si>
  <si>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</si>
  <si>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</si>
  <si>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</si>
  <si>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</si>
  <si>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</si>
  <si>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</si>
  <si>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</si>
  <si>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</si>
  <si>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</si>
  <si>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</si>
  <si>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</si>
  <si>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</si>
  <si>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</si>
  <si>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</si>
  <si>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</si>
  <si>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</si>
  <si>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</si>
  <si>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</si>
  <si>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</si>
  <si>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</si>
  <si>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</si>
  <si>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</si>
  <si>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</si>
  <si>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</si>
  <si>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</si>
  <si>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</si>
  <si>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</si>
  <si>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</si>
  <si>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</si>
  <si>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</si>
  <si>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</si>
  <si>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</si>
  <si>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</si>
  <si>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</si>
  <si>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</si>
  <si>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</si>
  <si>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</si>
  <si>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</si>
  <si>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</si>
  <si>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</si>
  <si>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</si>
  <si>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</si>
  <si>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</si>
  <si>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</si>
  <si>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</si>
  <si>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</si>
  <si>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</si>
  <si>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</si>
  <si>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</si>
  <si>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</si>
  <si>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</si>
  <si>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</si>
  <si>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</si>
  <si>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</si>
  <si>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</si>
  <si>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</si>
  <si>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</si>
  <si>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</si>
  <si>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</si>
  <si>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</si>
  <si>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</si>
  <si>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</si>
  <si>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</si>
  <si>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</si>
  <si>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</si>
  <si>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</si>
  <si>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</si>
  <si>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</si>
  <si>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</si>
  <si>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</si>
  <si>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</si>
  <si>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</si>
  <si>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</si>
  <si>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</si>
  <si>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</si>
  <si>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</si>
  <si>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</si>
  <si>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</si>
  <si>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</si>
  <si>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</si>
  <si>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</si>
  <si>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</si>
  <si>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</si>
  <si>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</si>
  <si>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</si>
  <si>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</si>
  <si>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</si>
  <si>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</si>
  <si>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</si>
  <si>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</si>
  <si>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</si>
  <si>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</si>
  <si>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</si>
  <si>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</si>
  <si>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</si>
  <si>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</si>
  <si>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</si>
  <si>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</si>
  <si>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</si>
  <si>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</si>
  <si>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</si>
  <si>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</si>
  <si>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</si>
  <si>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</si>
  <si>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</si>
  <si>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</si>
  <si>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</si>
  <si>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</si>
  <si>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</si>
  <si>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</si>
  <si>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</si>
  <si>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</si>
  <si>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</si>
  <si>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</si>
  <si>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</si>
  <si>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</si>
  <si>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</si>
  <si>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</si>
  <si>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</si>
  <si>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</si>
  <si>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</si>
  <si>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</si>
  <si>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</si>
  <si>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</si>
  <si>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</si>
  <si>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</si>
  <si>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</si>
  <si>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</si>
  <si>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</si>
  <si>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</si>
  <si>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</si>
  <si>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</si>
  <si>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</si>
  <si>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</si>
  <si>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</si>
  <si>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</si>
  <si>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</si>
  <si>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</si>
  <si>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</si>
  <si>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</si>
  <si>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</si>
  <si>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</si>
  <si>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</si>
  <si>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</si>
  <si>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</si>
  <si>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</si>
  <si>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</si>
  <si>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</si>
  <si>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</si>
  <si>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</si>
  <si>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</si>
  <si>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</si>
  <si>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</si>
  <si>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</si>
  <si>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</si>
  <si>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</si>
  <si>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</si>
  <si>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</si>
  <si>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</si>
  <si>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</si>
  <si>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</si>
  <si>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</si>
  <si>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</si>
  <si>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</si>
  <si>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</si>
  <si>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</si>
  <si>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</si>
  <si>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</si>
  <si>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</si>
  <si>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</si>
  <si>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</si>
  <si>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</si>
  <si>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</si>
  <si>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</si>
  <si>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</si>
  <si>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</si>
  <si>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</si>
  <si>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</si>
  <si>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</si>
  <si>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</si>
  <si>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</si>
  <si>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</si>
  <si>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</si>
  <si>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</si>
  <si>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</si>
  <si>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</si>
  <si>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</si>
  <si>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</si>
  <si>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</si>
  <si>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</si>
  <si>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</si>
  <si>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</si>
  <si>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</si>
  <si>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</si>
  <si>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</si>
  <si>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</si>
  <si>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</si>
  <si>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</si>
  <si>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</si>
  <si>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</si>
  <si>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</si>
  <si>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</si>
  <si>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</si>
  <si>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</si>
  <si>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</si>
  <si>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</si>
  <si>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</si>
  <si>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</si>
  <si>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</si>
  <si>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</si>
  <si>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</si>
  <si>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</si>
  <si>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</si>
  <si>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</si>
  <si>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</si>
  <si>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</si>
  <si>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</si>
  <si>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</si>
  <si>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</si>
  <si>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</si>
  <si>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</si>
  <si>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</si>
  <si>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</si>
  <si>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</si>
  <si>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</si>
  <si>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</si>
  <si>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</si>
  <si>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</si>
  <si>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</si>
  <si>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</si>
  <si>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</si>
  <si>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</si>
  <si>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</si>
  <si>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</si>
  <si>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</si>
  <si>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</si>
  <si>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</si>
  <si>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</si>
  <si>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</si>
  <si>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</si>
  <si>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</si>
  <si>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</si>
  <si>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</si>
  <si>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</si>
  <si>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</si>
  <si>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</si>
  <si>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</si>
  <si>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</si>
  <si>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</si>
  <si>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</si>
  <si>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</si>
  <si>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</si>
  <si>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</si>
  <si>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</si>
  <si>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</si>
  <si>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</si>
  <si>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</si>
  <si>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</si>
  <si>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</si>
  <si>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</si>
  <si>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</si>
  <si>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</si>
  <si>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</si>
  <si>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</si>
  <si>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</si>
  <si>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</si>
  <si>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</si>
  <si>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</si>
  <si>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</si>
  <si>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</si>
  <si>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</si>
  <si>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</si>
  <si>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</si>
  <si>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</si>
  <si>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</si>
  <si>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</si>
  <si>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</si>
  <si>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</si>
  <si>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</si>
  <si>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</si>
  <si>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</si>
  <si>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</si>
  <si>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</si>
  <si>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</si>
  <si>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</si>
  <si>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</si>
  <si>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</si>
  <si>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</si>
  <si>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</si>
  <si>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</si>
  <si>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</si>
  <si>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</si>
  <si>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</si>
  <si>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</si>
  <si>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</si>
  <si>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</si>
  <si>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</si>
  <si>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</si>
  <si>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</si>
  <si>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</si>
  <si>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</si>
  <si>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</si>
  <si>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</si>
  <si>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</si>
  <si>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</si>
  <si>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</si>
  <si>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</si>
  <si>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</si>
  <si>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</si>
  <si>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</si>
  <si>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</si>
  <si>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</si>
  <si>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</si>
  <si>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</si>
  <si>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</si>
  <si>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</si>
  <si>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</si>
  <si>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</si>
  <si>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</si>
  <si>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</si>
  <si>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</si>
  <si>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</si>
  <si>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</si>
  <si>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</si>
  <si>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</si>
  <si>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</si>
  <si>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</si>
  <si>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</si>
  <si>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</si>
  <si>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</si>
  <si>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</si>
  <si>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</si>
  <si>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</si>
  <si>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</si>
  <si>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</si>
  <si>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</si>
  <si>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</si>
  <si>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</si>
  <si>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</si>
  <si>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</si>
  <si>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</si>
  <si>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</si>
  <si>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</si>
  <si>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</si>
  <si>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</si>
  <si>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</si>
  <si>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</si>
  <si>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</si>
  <si>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</si>
  <si>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</si>
  <si>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</si>
  <si>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</si>
  <si>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</si>
  <si>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</si>
  <si>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</si>
  <si>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</si>
  <si>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</si>
  <si>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</si>
  <si>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</si>
  <si>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</si>
  <si>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</si>
  <si>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</si>
  <si>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</si>
  <si>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</si>
  <si>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</si>
  <si>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</si>
  <si>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</si>
  <si>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</si>
  <si>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</si>
  <si>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</si>
  <si>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</si>
  <si>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</si>
  <si>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</si>
  <si>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</si>
  <si>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</si>
  <si>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</si>
  <si>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</si>
  <si>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</si>
  <si>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</si>
  <si>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</si>
  <si>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</si>
  <si>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</si>
  <si>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</si>
  <si>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</si>
  <si>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</si>
  <si>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</si>
  <si>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</si>
  <si>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</si>
  <si>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</si>
  <si>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</si>
  <si>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</si>
  <si>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</si>
  <si>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</si>
  <si>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</si>
  <si>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</si>
  <si>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</si>
  <si>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</si>
  <si>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</si>
  <si>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</si>
  <si>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</si>
  <si>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</si>
  <si>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</si>
  <si>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</si>
  <si>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</si>
  <si>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</si>
  <si>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</si>
  <si>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</si>
  <si>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</si>
  <si>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</si>
  <si>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</si>
  <si>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</si>
  <si>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</si>
  <si>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</si>
  <si>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</si>
  <si>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</si>
  <si>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</si>
  <si>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</si>
  <si>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</si>
  <si>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</si>
  <si>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</si>
  <si>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</si>
  <si>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</si>
  <si>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</si>
  <si>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</si>
  <si>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</si>
  <si>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</si>
  <si>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</si>
  <si>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</si>
  <si>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</si>
  <si>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</si>
  <si>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</si>
  <si>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</si>
  <si>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</si>
  <si>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</si>
  <si>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</si>
  <si>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</si>
  <si>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</si>
  <si>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</si>
  <si>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</si>
  <si>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</si>
  <si>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</si>
  <si>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</si>
  <si>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</si>
  <si>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</si>
  <si>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</si>
  <si>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</si>
  <si>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</si>
  <si>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</si>
  <si>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</si>
  <si>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</si>
  <si>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</si>
  <si>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</si>
  <si>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</si>
  <si>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</si>
  <si>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</si>
  <si>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</si>
  <si>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</si>
  <si>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</si>
  <si>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</si>
  <si>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</si>
  <si>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</si>
  <si>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</si>
  <si>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</si>
  <si>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</si>
  <si>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</si>
  <si>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</si>
  <si>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</si>
  <si>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</si>
  <si>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</si>
  <si>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</si>
  <si>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</si>
  <si>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</si>
  <si>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</si>
  <si>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</si>
  <si>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</si>
  <si>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</si>
  <si>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</si>
  <si>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</si>
  <si>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</si>
  <si>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</si>
  <si>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</si>
  <si>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</si>
  <si>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</si>
  <si>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</si>
  <si>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</si>
  <si>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</si>
  <si>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</si>
  <si>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</si>
  <si>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</si>
  <si>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</si>
  <si>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</si>
  <si>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</si>
  <si>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</si>
  <si>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</si>
  <si>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</si>
  <si>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</si>
  <si>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</si>
  <si>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</si>
  <si>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</si>
  <si>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</si>
  <si>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</si>
  <si>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</si>
  <si>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</si>
  <si>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</si>
  <si>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</si>
  <si>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</si>
  <si>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</si>
  <si>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</si>
  <si>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</si>
  <si>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</si>
  <si>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</si>
  <si>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</si>
  <si>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</si>
  <si>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</si>
  <si>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</si>
  <si>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</si>
  <si>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</si>
  <si>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</si>
  <si>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</si>
  <si>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</si>
  <si>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</si>
  <si>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</si>
  <si>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</si>
  <si>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</si>
  <si>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</si>
  <si>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</si>
  <si>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</si>
  <si>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</si>
  <si>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</si>
  <si>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</si>
  <si>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</si>
  <si>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</si>
  <si>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</si>
  <si>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</si>
  <si>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</si>
  <si>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</si>
  <si>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</si>
  <si>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</si>
  <si>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</si>
  <si>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</si>
  <si>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</si>
  <si>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</si>
  <si>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</si>
  <si>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</si>
  <si>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</si>
  <si>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</si>
  <si>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</si>
  <si>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</si>
  <si>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</si>
  <si>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</si>
  <si>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</si>
  <si>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</si>
  <si>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</si>
  <si>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</si>
  <si>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</si>
  <si>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</si>
  <si>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</si>
  <si>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</si>
  <si>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</si>
  <si>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</si>
  <si>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</si>
  <si>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</si>
  <si>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</si>
  <si>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</si>
  <si>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</si>
  <si>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</si>
  <si>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</si>
  <si>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</si>
  <si>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</si>
  <si>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</si>
  <si>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</si>
  <si>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</si>
  <si>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</si>
  <si>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</si>
  <si>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</si>
  <si>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</si>
  <si>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</si>
  <si>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</si>
  <si>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</si>
  <si>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</si>
  <si>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</si>
  <si>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</si>
  <si>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</si>
  <si>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</si>
  <si>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</si>
  <si>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</si>
  <si>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</si>
  <si>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</si>
  <si>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</si>
  <si>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</si>
  <si>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</si>
  <si>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</si>
  <si>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</si>
  <si>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</si>
  <si>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</si>
  <si>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</si>
  <si>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</si>
  <si>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</si>
  <si>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</si>
  <si>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</si>
  <si>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</si>
  <si>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</si>
  <si>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</si>
  <si>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</si>
  <si>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</si>
  <si>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</si>
  <si>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</si>
  <si>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</si>
  <si>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</si>
  <si>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</si>
  <si>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</si>
  <si>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</si>
  <si>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</si>
  <si>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</si>
  <si>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</si>
  <si>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</si>
  <si>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</si>
  <si>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</si>
  <si>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</si>
  <si>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</si>
  <si>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</si>
  <si>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</si>
  <si>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</si>
  <si>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</si>
  <si>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</si>
  <si>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</si>
  <si>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</si>
  <si>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</si>
  <si>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</si>
  <si>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</si>
  <si>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</si>
  <si>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</si>
  <si>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</si>
  <si>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</si>
  <si>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</si>
  <si>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</si>
  <si>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</si>
  <si>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</si>
  <si>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</si>
  <si>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</si>
  <si>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</si>
  <si>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</si>
  <si>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</si>
  <si>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</si>
  <si>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</si>
  <si>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</si>
  <si>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</si>
  <si>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</si>
  <si>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</si>
  <si>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</si>
  <si>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</si>
  <si>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</si>
  <si>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</si>
  <si>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</si>
  <si>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</si>
  <si>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</si>
  <si>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</si>
  <si>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</si>
  <si>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</si>
  <si>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</si>
  <si>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</si>
  <si>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</si>
  <si>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</si>
  <si>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</si>
  <si>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</si>
  <si>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</si>
  <si>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</si>
  <si>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</si>
  <si>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</si>
  <si>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</si>
  <si>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</si>
  <si>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</si>
  <si>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</si>
  <si>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</si>
  <si>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</si>
  <si>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</si>
  <si>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</si>
  <si>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</si>
  <si>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</si>
  <si>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</si>
  <si>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</si>
  <si>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</si>
  <si>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</si>
  <si>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</si>
  <si>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</si>
  <si>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</si>
  <si>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</si>
  <si>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</si>
  <si>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</si>
  <si>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</si>
  <si>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</si>
  <si>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</si>
  <si>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</si>
  <si>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</si>
  <si>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</si>
  <si>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</si>
  <si>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</si>
  <si>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</si>
  <si>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</si>
  <si>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</si>
  <si>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</si>
  <si>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</si>
  <si>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</si>
  <si>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</si>
  <si>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</si>
  <si>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</si>
  <si>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</si>
  <si>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</si>
  <si>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</si>
  <si>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</si>
  <si>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</si>
  <si>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</si>
  <si>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</si>
  <si>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</si>
  <si>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</si>
  <si>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</si>
  <si>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</si>
  <si>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</si>
  <si>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</si>
  <si>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</si>
  <si>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</si>
  <si>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</si>
  <si>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</si>
  <si>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</si>
  <si>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</si>
  <si>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</si>
  <si>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</si>
  <si>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</si>
  <si>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</si>
  <si>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</si>
  <si>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</si>
  <si>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</si>
  <si>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</si>
  <si>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</si>
  <si>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</si>
  <si>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</si>
  <si>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</si>
  <si>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</si>
  <si>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</si>
  <si>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</si>
  <si>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</si>
  <si>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</si>
  <si>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</si>
  <si>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</si>
  <si>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</si>
  <si>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</si>
  <si>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</si>
  <si>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</si>
  <si>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</si>
  <si>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</si>
  <si>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</si>
  <si>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</si>
  <si>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</si>
  <si>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</si>
  <si>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</si>
  <si>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</si>
  <si>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</si>
  <si>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</si>
  <si>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</si>
  <si>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</si>
  <si>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</si>
  <si>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</si>
  <si>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</si>
  <si>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</si>
  <si>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</si>
  <si>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</si>
  <si>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</si>
  <si>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</si>
  <si>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</si>
  <si>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</si>
  <si>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</si>
  <si>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</si>
  <si>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</si>
  <si>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</si>
  <si>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</si>
  <si>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</si>
  <si>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</si>
  <si>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</si>
  <si>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</si>
  <si>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</si>
  <si>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</si>
  <si>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</si>
  <si>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</si>
  <si>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</si>
  <si>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</si>
  <si>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</si>
  <si>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</si>
  <si>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</si>
  <si>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</si>
  <si>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</si>
  <si>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</si>
  <si>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</si>
  <si>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</si>
  <si>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</si>
  <si>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</si>
  <si>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</si>
  <si>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</si>
  <si>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</si>
  <si>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</si>
  <si>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</si>
  <si>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</si>
  <si>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</si>
  <si>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</si>
  <si>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</si>
  <si>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</si>
  <si>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</si>
  <si>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</si>
  <si>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</si>
  <si>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</si>
  <si>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</si>
  <si>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</si>
  <si>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</si>
  <si>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</si>
  <si>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</si>
  <si>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</si>
  <si>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</si>
  <si>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</si>
  <si>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</si>
  <si>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</si>
  <si>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</si>
  <si>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</si>
  <si>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</si>
  <si>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</si>
  <si>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</si>
  <si>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</si>
  <si>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</si>
  <si>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</si>
  <si>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</si>
  <si>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</si>
  <si>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</si>
  <si>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</si>
  <si>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</si>
  <si>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</si>
  <si>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</si>
  <si>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</si>
  <si>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</si>
  <si>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</si>
  <si>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</si>
  <si>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</si>
  <si>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</si>
  <si>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</si>
  <si>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</si>
  <si>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</si>
  <si>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</si>
  <si>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</si>
  <si>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</si>
  <si>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</si>
  <si>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</si>
  <si>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</si>
  <si>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</si>
  <si>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</si>
  <si>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</si>
  <si>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</si>
  <si>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</si>
  <si>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</si>
  <si>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</si>
  <si>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</si>
  <si>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</si>
  <si>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</si>
  <si>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</si>
  <si>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</si>
  <si>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</si>
  <si>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</si>
  <si>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</si>
  <si>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</si>
  <si>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</si>
  <si>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</si>
  <si>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</si>
  <si>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</si>
  <si>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</si>
  <si>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</si>
  <si>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</si>
  <si>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</si>
  <si>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</si>
  <si>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</si>
  <si>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</si>
  <si>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</si>
  <si>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</si>
  <si>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</si>
  <si>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</si>
  <si>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</si>
  <si>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</si>
  <si>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</si>
  <si>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</si>
  <si>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</si>
  <si>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</si>
  <si>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</si>
  <si>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</si>
  <si>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</si>
  <si>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</si>
  <si>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</si>
  <si>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</si>
  <si>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</si>
  <si>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</si>
  <si>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</si>
  <si>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</si>
  <si>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</si>
  <si>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</si>
  <si>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</si>
  <si>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</si>
  <si>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</si>
  <si>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</si>
  <si>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</si>
  <si>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</si>
  <si>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</si>
  <si>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</si>
  <si>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</si>
  <si>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</si>
  <si>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</si>
  <si>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</si>
  <si>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</si>
  <si>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</si>
  <si>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</si>
  <si>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</si>
  <si>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</si>
  <si>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</si>
  <si>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</si>
  <si>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</si>
  <si>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</si>
  <si>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</si>
  <si>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</si>
  <si>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</si>
  <si>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</si>
  <si>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</si>
  <si>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</si>
  <si>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</si>
  <si>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</si>
  <si>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</si>
  <si>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</si>
  <si>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</si>
  <si>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</si>
  <si>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</si>
  <si>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</si>
  <si>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</si>
  <si>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</si>
  <si>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</si>
  <si>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</si>
  <si>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</si>
  <si>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</si>
  <si>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</si>
  <si>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</si>
  <si>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</si>
  <si>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</si>
  <si>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</si>
  <si>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</si>
  <si>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</si>
  <si>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</si>
  <si>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</si>
  <si>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</si>
  <si>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</si>
  <si>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</si>
  <si>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</si>
  <si>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</si>
  <si>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</si>
  <si>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</si>
  <si>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</si>
  <si>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</si>
  <si>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</si>
  <si>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</si>
  <si>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</si>
  <si>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</si>
  <si>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</si>
  <si>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</si>
  <si>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</si>
  <si>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</si>
  <si>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</si>
  <si>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</si>
  <si>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</si>
  <si>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</si>
  <si>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</si>
  <si>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</si>
  <si>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</si>
  <si>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</si>
  <si>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</si>
  <si>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</si>
  <si>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</si>
  <si>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</si>
  <si>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</si>
  <si>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</si>
  <si>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</si>
  <si>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</si>
  <si>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</si>
  <si>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</si>
  <si>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</si>
  <si>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</si>
  <si>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</si>
  <si>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</si>
  <si>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</si>
  <si>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</si>
  <si>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</si>
  <si>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</si>
  <si>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</si>
  <si>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</si>
  <si>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</si>
  <si>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</si>
  <si>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</si>
  <si>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</si>
  <si>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</si>
  <si>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</si>
  <si>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</si>
  <si>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</si>
  <si>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</si>
  <si>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</si>
  <si>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</si>
  <si>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</si>
  <si>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</si>
  <si>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</si>
  <si>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</si>
  <si>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</si>
  <si>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</si>
  <si>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</si>
  <si>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</si>
  <si>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</si>
  <si>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</si>
  <si>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</si>
  <si>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</si>
  <si>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</si>
  <si>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</si>
  <si>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</si>
  <si>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</si>
  <si>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</si>
  <si>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</si>
  <si>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</si>
  <si>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</si>
  <si>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</si>
  <si>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</si>
  <si>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</si>
  <si>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</si>
  <si>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</si>
  <si>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</si>
  <si>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</si>
  <si>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</si>
  <si>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</si>
  <si>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</si>
  <si>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</si>
  <si>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</si>
  <si>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</si>
  <si>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</si>
  <si>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</si>
  <si>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</si>
  <si>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</si>
  <si>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</si>
  <si>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</si>
  <si>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</si>
  <si>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</si>
  <si>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</si>
  <si>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</si>
  <si>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</si>
  <si>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</si>
  <si>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</si>
  <si>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</si>
  <si>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</si>
  <si>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</si>
  <si>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</si>
  <si>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</si>
  <si>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</si>
  <si>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</si>
  <si>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</si>
  <si>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</si>
  <si>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</si>
  <si>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</si>
  <si>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</si>
  <si>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</si>
  <si>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</si>
  <si>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</si>
  <si>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</si>
  <si>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</si>
  <si>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</si>
  <si>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</si>
  <si>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</si>
  <si>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</si>
  <si>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</si>
  <si>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</si>
  <si>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</si>
  <si>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</si>
  <si>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</si>
  <si>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</si>
  <si>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</si>
  <si>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</si>
  <si>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</si>
  <si>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</si>
  <si>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</si>
  <si>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</si>
  <si>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</si>
  <si>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</si>
  <si>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</si>
  <si>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</si>
  <si>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</si>
  <si>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</si>
  <si>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</si>
  <si>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</si>
  <si>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</si>
  <si>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</si>
  <si>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</si>
  <si>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</si>
  <si>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</si>
  <si>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</si>
  <si>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</si>
  <si>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</si>
  <si>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</si>
  <si>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</si>
  <si>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</si>
  <si>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</si>
  <si>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</si>
  <si>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</si>
  <si>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</si>
  <si>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</si>
  <si>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</si>
  <si>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</si>
  <si>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</si>
  <si>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</si>
  <si>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</si>
  <si>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</si>
  <si>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</si>
  <si>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</si>
  <si>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</si>
  <si>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</si>
  <si>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</si>
  <si>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</si>
  <si>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</si>
  <si>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</si>
  <si>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</si>
  <si>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</si>
  <si>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</si>
  <si>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</si>
  <si>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</si>
  <si>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</si>
  <si>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</si>
  <si>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</si>
  <si>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</si>
  <si>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</si>
  <si>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</si>
  <si>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</si>
  <si>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</si>
  <si>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</si>
  <si>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</si>
  <si>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</si>
  <si>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</si>
  <si>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</si>
  <si>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</si>
  <si>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</si>
  <si>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</si>
  <si>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</si>
  <si>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</si>
  <si>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</si>
  <si>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</si>
  <si>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</si>
  <si>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</si>
  <si>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</si>
  <si>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</si>
  <si>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</si>
  <si>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</si>
  <si>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</si>
  <si>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</si>
  <si>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</si>
  <si>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</si>
  <si>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</si>
  <si>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</si>
  <si>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</si>
  <si>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</si>
  <si>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</si>
  <si>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</si>
  <si>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</si>
  <si>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</si>
  <si>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</si>
  <si>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</si>
  <si>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</si>
  <si>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</si>
  <si>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</si>
  <si>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</si>
  <si>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</si>
  <si>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</si>
  <si>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</si>
  <si>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</si>
  <si>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</si>
  <si>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</si>
  <si>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</si>
  <si>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</si>
  <si>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</si>
  <si>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</si>
  <si>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</si>
  <si>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</si>
  <si>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</si>
  <si>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</si>
  <si>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</si>
  <si>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</si>
  <si>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</si>
  <si>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</si>
  <si>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</si>
  <si>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</si>
  <si>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</si>
  <si>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</si>
  <si>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</si>
  <si>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</si>
  <si>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</si>
  <si>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</si>
  <si>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</si>
  <si>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</si>
  <si>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</si>
  <si>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</si>
  <si>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</si>
  <si>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</si>
  <si>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</si>
  <si>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</si>
  <si>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</si>
  <si>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</si>
  <si>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</si>
  <si>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</si>
  <si>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</si>
  <si>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</si>
  <si>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</si>
  <si>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</si>
  <si>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</si>
  <si>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</si>
  <si>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</si>
  <si>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</si>
  <si>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</si>
  <si>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</si>
  <si>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</si>
  <si>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</si>
  <si>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</si>
  <si>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</si>
  <si>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</si>
  <si>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</si>
  <si>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</si>
  <si>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</si>
  <si>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</si>
  <si>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</si>
  <si>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</si>
  <si>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</si>
  <si>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</si>
  <si>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</si>
  <si>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</si>
  <si>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</si>
  <si>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</si>
  <si>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</si>
  <si>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</si>
  <si>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</si>
  <si>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</si>
  <si>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</si>
  <si>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</si>
  <si>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</si>
  <si>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</si>
  <si>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</si>
  <si>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</si>
  <si>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</si>
  <si>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</si>
  <si>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</si>
  <si>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</si>
  <si>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</si>
  <si>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</si>
  <si>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</si>
  <si>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</si>
  <si>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</si>
  <si>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</si>
  <si>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</si>
  <si>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</si>
  <si>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</si>
  <si>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</si>
  <si>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</si>
  <si>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</si>
  <si>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</si>
  <si>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</si>
  <si>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</si>
  <si>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</si>
  <si>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</si>
  <si>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</si>
  <si>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</si>
  <si>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</si>
  <si>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</si>
  <si>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</si>
  <si>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</si>
  <si>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</si>
  <si>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</si>
  <si>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</si>
  <si>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</si>
  <si>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</si>
  <si>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</si>
  <si>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</si>
  <si>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</si>
  <si>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</si>
  <si>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</si>
  <si>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</si>
  <si>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</si>
  <si>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</si>
  <si>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</si>
  <si>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</si>
  <si>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</si>
  <si>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</si>
  <si>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</si>
  <si>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</si>
  <si>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</si>
  <si>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</si>
  <si>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</si>
  <si>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</si>
  <si>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</si>
  <si>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</si>
  <si>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</si>
  <si>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</si>
  <si>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</si>
  <si>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</si>
  <si>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</si>
  <si>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</si>
  <si>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</si>
  <si>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</si>
  <si>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</si>
  <si>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</si>
  <si>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</si>
  <si>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</si>
  <si>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</si>
  <si>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</si>
  <si>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</si>
  <si>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</si>
  <si>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</si>
  <si>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</si>
  <si>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</si>
  <si>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</si>
  <si>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</si>
  <si>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</si>
  <si>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</si>
  <si>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</si>
  <si>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</si>
  <si>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</si>
  <si>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</si>
  <si>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</si>
  <si>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</si>
  <si>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</si>
  <si>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</si>
  <si>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</si>
  <si>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</si>
  <si>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</si>
  <si>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</si>
  <si>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</si>
  <si>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</si>
  <si>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</si>
  <si>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</si>
  <si>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</si>
  <si>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</si>
  <si>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</si>
  <si>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</si>
  <si>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</si>
  <si>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</si>
  <si>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</si>
  <si>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</si>
  <si>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</si>
  <si>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</si>
  <si>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</si>
  <si>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</si>
  <si>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</si>
  <si>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</si>
  <si>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</si>
  <si>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</si>
  <si>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</si>
  <si>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</si>
  <si>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</si>
  <si>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</si>
  <si>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</si>
  <si>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</si>
  <si>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</si>
  <si>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</si>
  <si>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</si>
  <si>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</si>
  <si>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</si>
  <si>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</si>
  <si>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</si>
  <si>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</si>
  <si>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</si>
  <si>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</si>
  <si>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</si>
  <si>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</si>
  <si>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</si>
  <si>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</si>
  <si>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</si>
  <si>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</si>
  <si>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</si>
  <si>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</si>
  <si>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</si>
  <si>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</si>
  <si>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</si>
  <si>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</si>
  <si>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</si>
  <si>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</si>
  <si>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</si>
  <si>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</si>
  <si>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</si>
  <si>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</si>
  <si>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</si>
  <si>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</si>
  <si>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</si>
  <si>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</si>
  <si>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</si>
  <si>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</si>
  <si>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</si>
  <si>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</si>
  <si>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</si>
  <si>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</si>
  <si>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</si>
  <si>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</si>
  <si>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</si>
  <si>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</si>
  <si>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</si>
  <si>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</si>
  <si>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</si>
  <si>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</si>
  <si>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</si>
  <si>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</si>
  <si>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</si>
  <si>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</si>
  <si>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</si>
  <si>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</si>
  <si>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</si>
  <si>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</si>
  <si>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</si>
  <si>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</si>
  <si>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</si>
  <si>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</si>
  <si>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</si>
  <si>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</si>
  <si>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</si>
  <si>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</si>
  <si>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</si>
  <si>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</si>
  <si>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</si>
  <si>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</si>
  <si>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</si>
  <si>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</si>
  <si>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</si>
  <si>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</si>
  <si>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</si>
  <si>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</si>
  <si>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</si>
  <si>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</si>
  <si>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</si>
  <si>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</si>
  <si>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</si>
  <si>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</si>
  <si>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</si>
  <si>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</si>
  <si>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</si>
  <si>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</si>
  <si>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</si>
  <si>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</si>
  <si>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</si>
  <si>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</si>
  <si>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</si>
  <si>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</si>
  <si>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</si>
  <si>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</si>
  <si>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</si>
  <si>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</si>
  <si>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</si>
  <si>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</si>
  <si>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</si>
  <si>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</si>
  <si>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</si>
  <si>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</si>
  <si>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</si>
  <si>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</si>
  <si>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</si>
  <si>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</si>
  <si>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</si>
  <si>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</si>
  <si>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</si>
  <si>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</si>
  <si>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</si>
  <si>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</si>
  <si>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</si>
  <si>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</si>
  <si>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</si>
  <si>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</si>
  <si>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</si>
  <si>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</si>
  <si>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</si>
  <si>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</si>
  <si>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</si>
  <si>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</si>
  <si>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</si>
  <si>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</si>
  <si>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</si>
  <si>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</si>
  <si>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</si>
  <si>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</si>
  <si>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</si>
  <si>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</si>
  <si>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</si>
  <si>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</si>
  <si>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</si>
  <si>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</si>
  <si>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</si>
  <si>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</si>
  <si>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</si>
  <si>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</si>
  <si>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</si>
  <si>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</si>
  <si>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</si>
  <si>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</si>
  <si>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</si>
  <si>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</si>
  <si>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</si>
  <si>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</si>
  <si>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</si>
  <si>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</si>
  <si>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</si>
  <si>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</si>
  <si>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</si>
  <si>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</si>
  <si>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</si>
  <si>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</si>
  <si>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</si>
  <si>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</si>
  <si>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</si>
  <si>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</si>
  <si>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</si>
  <si>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</si>
  <si>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</si>
  <si>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</si>
  <si>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</si>
  <si>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</si>
  <si>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</si>
  <si>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</si>
  <si>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</si>
  <si>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</si>
  <si>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</si>
  <si>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</si>
  <si>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</si>
  <si>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</si>
  <si>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</si>
  <si>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</si>
  <si>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</si>
  <si>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</si>
  <si>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</si>
  <si>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</si>
  <si>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</si>
  <si>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</si>
  <si>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</si>
  <si>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</si>
  <si>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</si>
  <si>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</si>
  <si>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</si>
  <si>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</si>
  <si>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</si>
  <si>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</si>
  <si>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</si>
  <si>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</si>
  <si>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</si>
  <si>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</si>
  <si>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</si>
  <si>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</si>
  <si>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</si>
  <si>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</si>
  <si>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</si>
  <si>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</si>
  <si>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</si>
  <si>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</si>
  <si>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</si>
  <si>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</si>
  <si>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</si>
  <si>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</si>
  <si>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</si>
  <si>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</si>
  <si>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</si>
  <si>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</si>
  <si>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</si>
  <si>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</si>
  <si>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</si>
  <si>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</si>
  <si>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</si>
  <si>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</si>
  <si>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</si>
  <si>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</si>
  <si>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</si>
  <si>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</si>
  <si>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</si>
  <si>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</si>
  <si>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</si>
  <si>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</si>
  <si>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</si>
  <si>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</si>
  <si>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</si>
  <si>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</si>
  <si>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</si>
  <si>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</si>
  <si>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</si>
  <si>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</si>
  <si>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</si>
  <si>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</si>
  <si>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</si>
  <si>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</si>
  <si>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</si>
  <si>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</si>
  <si>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</si>
  <si>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</si>
  <si>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</si>
  <si>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</si>
  <si>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</si>
  <si>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</si>
  <si>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</si>
  <si>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</si>
  <si>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</si>
  <si>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</si>
  <si>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</si>
  <si>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</si>
  <si>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</si>
  <si>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</si>
  <si>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</si>
  <si>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</si>
  <si>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</si>
  <si>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</si>
  <si>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</si>
  <si>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</si>
  <si>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</si>
  <si>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</si>
  <si>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</si>
  <si>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</si>
  <si>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</si>
  <si>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</si>
  <si>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</si>
  <si>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</si>
  <si>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</si>
  <si>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</si>
  <si>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</si>
  <si>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</si>
  <si>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</si>
  <si>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</si>
  <si>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</si>
  <si>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</si>
  <si>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</si>
  <si>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</si>
  <si>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</si>
  <si>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</si>
  <si>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</si>
  <si>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</si>
  <si>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</si>
  <si>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</si>
  <si>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</si>
  <si>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</si>
  <si>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</si>
  <si>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</si>
  <si>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</si>
  <si>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</si>
  <si>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</si>
  <si>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</si>
  <si>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</si>
  <si>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</si>
  <si>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</si>
  <si>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</si>
  <si>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</si>
  <si>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</si>
  <si>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</si>
  <si>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</si>
  <si>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</si>
  <si>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</si>
  <si>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</si>
  <si>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</si>
  <si>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</si>
  <si>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</si>
  <si>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</si>
  <si>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</si>
  <si>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</si>
  <si>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</si>
  <si>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</si>
  <si>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</si>
  <si>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</si>
  <si>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</si>
  <si>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</si>
  <si>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</si>
  <si>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</si>
  <si>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</si>
  <si>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</si>
  <si>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</si>
  <si>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</si>
  <si>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</si>
  <si>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</si>
  <si>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</si>
  <si>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</si>
  <si>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</si>
  <si>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</si>
  <si>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</si>
  <si>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</si>
  <si>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</si>
  <si>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</si>
  <si>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</si>
  <si>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</si>
  <si>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</si>
  <si>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</si>
  <si>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</si>
  <si>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</si>
  <si>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</si>
  <si>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</si>
  <si>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</si>
  <si>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</si>
  <si>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</si>
  <si>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</si>
  <si>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</si>
  <si>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</si>
  <si>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</si>
  <si>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</si>
  <si>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</si>
  <si>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</si>
  <si>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</si>
  <si>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</si>
  <si>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</si>
  <si>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</si>
  <si>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</si>
  <si>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</si>
  <si>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</si>
  <si>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</si>
  <si>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</si>
  <si>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</si>
  <si>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</si>
  <si>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</si>
  <si>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</si>
  <si>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</si>
  <si>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</si>
  <si>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</si>
  <si>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</si>
  <si>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</si>
  <si>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</si>
  <si>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</si>
  <si>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</si>
  <si>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</si>
  <si>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</si>
  <si>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</si>
  <si>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</si>
  <si>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</si>
  <si>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</si>
  <si>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</si>
  <si>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</si>
  <si>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</si>
  <si>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</si>
  <si>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</si>
  <si>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</si>
  <si>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</si>
  <si>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</si>
  <si>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</si>
  <si>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</si>
  <si>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</si>
  <si>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</si>
  <si>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</si>
  <si>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</si>
  <si>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</si>
  <si>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</si>
  <si>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</si>
  <si>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</si>
  <si>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</si>
  <si>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</si>
  <si>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</si>
  <si>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</si>
  <si>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</si>
  <si>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</si>
  <si>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</si>
  <si>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</si>
  <si>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</si>
  <si>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</si>
  <si>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</si>
  <si>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</si>
  <si>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</si>
  <si>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</si>
  <si>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</si>
  <si>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</si>
  <si>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</si>
  <si>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</si>
  <si>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</si>
  <si>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</si>
  <si>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</si>
  <si>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</si>
  <si>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</si>
  <si>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</si>
  <si>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</si>
  <si>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</si>
  <si>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</si>
  <si>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</si>
  <si>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</si>
  <si>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</si>
  <si>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</si>
  <si>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</si>
  <si>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</si>
  <si>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</si>
  <si>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</si>
  <si>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</si>
  <si>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</si>
  <si>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</si>
  <si>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</si>
  <si>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</si>
  <si>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</si>
  <si>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</si>
  <si>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</si>
  <si>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</si>
  <si>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</si>
  <si>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</si>
  <si>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</si>
  <si>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</si>
  <si>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</si>
  <si>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</si>
  <si>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</si>
  <si>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</si>
  <si>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</si>
  <si>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</si>
  <si>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</si>
  <si>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</si>
  <si>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</si>
  <si>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</si>
  <si>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</si>
  <si>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</si>
  <si>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</si>
  <si>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</si>
  <si>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</si>
  <si>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</si>
  <si>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</si>
  <si>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</si>
  <si>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</si>
  <si>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</si>
  <si>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</si>
  <si>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</si>
  <si>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</si>
  <si>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</si>
  <si>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</si>
  <si>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</si>
  <si>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</si>
  <si>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</si>
  <si>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</si>
  <si>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</si>
  <si>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</si>
  <si>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</si>
  <si>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</si>
  <si>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</si>
  <si>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</si>
  <si>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</si>
  <si>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</si>
  <si>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</si>
  <si>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</si>
  <si>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</si>
  <si>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</si>
  <si>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</si>
  <si>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</si>
  <si>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</si>
  <si>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</si>
  <si>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</si>
  <si>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</si>
  <si>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</si>
  <si>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</si>
  <si>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</si>
  <si>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</si>
  <si>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</si>
  <si>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</si>
  <si>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</si>
  <si>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</si>
  <si>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</si>
  <si>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</si>
  <si>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</si>
  <si>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</si>
  <si>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</si>
  <si>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</si>
  <si>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</si>
  <si>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</si>
  <si>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</si>
  <si>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</si>
  <si>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</si>
  <si>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</si>
  <si>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</si>
  <si>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</si>
  <si>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</si>
  <si>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</si>
  <si>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</si>
  <si>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</si>
  <si>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</si>
  <si>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</si>
  <si>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</si>
  <si>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</si>
  <si>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</si>
  <si>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</si>
  <si>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</si>
  <si>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</si>
  <si>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</si>
  <si>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</si>
  <si>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</si>
  <si>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</si>
  <si>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</si>
  <si>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</si>
  <si>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</si>
  <si>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</si>
  <si>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</si>
  <si>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</si>
  <si>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</si>
  <si>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</si>
  <si>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</si>
  <si>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</si>
  <si>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</si>
  <si>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</si>
  <si>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</si>
  <si>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</si>
  <si>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</si>
  <si>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</si>
  <si>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</si>
  <si>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</si>
  <si>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</si>
  <si>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</si>
  <si>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</si>
  <si>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</si>
  <si>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</si>
  <si>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</si>
  <si>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</si>
  <si>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</si>
  <si>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</si>
  <si>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</si>
  <si>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</si>
  <si>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</si>
  <si>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</si>
  <si>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</si>
  <si>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</si>
  <si>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</si>
  <si>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</si>
  <si>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</si>
  <si>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</si>
  <si>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</si>
  <si>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</si>
  <si>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</si>
  <si>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</si>
  <si>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</si>
  <si>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</si>
  <si>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</si>
  <si>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</si>
  <si>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</si>
  <si>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</si>
  <si>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</si>
  <si>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</si>
  <si>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</si>
  <si>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</si>
  <si>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</si>
  <si>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</si>
  <si>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</si>
  <si>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</si>
  <si>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</si>
  <si>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</si>
  <si>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</si>
  <si>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</si>
  <si>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</si>
  <si>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</si>
  <si>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</si>
  <si>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</si>
  <si>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</si>
  <si>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</si>
  <si>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</si>
  <si>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</si>
  <si>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</si>
  <si>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</si>
  <si>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</si>
  <si>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</si>
  <si>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</si>
  <si>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</si>
  <si>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</si>
  <si>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</si>
  <si>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</si>
  <si>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</si>
  <si>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</si>
  <si>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</si>
  <si>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</si>
  <si>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</si>
  <si>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</si>
  <si>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</si>
  <si>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</si>
  <si>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</si>
  <si>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</si>
  <si>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</si>
  <si>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</si>
  <si>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</si>
  <si>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</si>
  <si>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</si>
  <si>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</si>
  <si>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</si>
  <si>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</si>
  <si>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</si>
  <si>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</si>
  <si>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</si>
  <si>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</si>
  <si>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</si>
  <si>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</si>
  <si>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</si>
  <si>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</si>
  <si>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</si>
  <si>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</si>
  <si>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</si>
  <si>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</si>
  <si>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</si>
  <si>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</si>
  <si>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</si>
  <si>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</si>
  <si>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</si>
  <si>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</si>
  <si>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</si>
  <si>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</si>
  <si>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</si>
  <si>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</si>
  <si>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</si>
  <si>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</si>
  <si>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</si>
  <si>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</si>
  <si>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</si>
  <si>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</si>
  <si>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</si>
  <si>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</si>
  <si>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</si>
  <si>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</si>
  <si>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</si>
  <si>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</si>
  <si>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</si>
  <si>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</si>
  <si>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</si>
  <si>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</si>
  <si>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</si>
  <si>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</si>
  <si>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</si>
  <si>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</si>
  <si>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</si>
  <si>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</si>
  <si>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</si>
  <si>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</si>
  <si>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</si>
  <si>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</si>
  <si>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</si>
  <si>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</si>
  <si>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</si>
  <si>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</si>
  <si>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</si>
  <si>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</si>
  <si>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</si>
  <si>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</si>
  <si>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</si>
  <si>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</si>
  <si>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</si>
  <si>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</si>
  <si>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</si>
  <si>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</si>
  <si>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</si>
  <si>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</si>
  <si>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</si>
  <si>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</si>
  <si>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</si>
  <si>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</si>
  <si>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</si>
  <si>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</si>
  <si>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</si>
  <si>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</si>
  <si>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</si>
  <si>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</si>
  <si>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</si>
  <si>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</si>
  <si>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</si>
  <si>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</si>
  <si>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</si>
  <si>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</si>
  <si>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</si>
  <si>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</si>
  <si>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</si>
  <si>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</si>
  <si>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</si>
  <si>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</si>
  <si>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</si>
  <si>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</si>
  <si>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</si>
  <si>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</si>
  <si>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</si>
  <si>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</si>
  <si>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</si>
  <si>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</si>
  <si>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</si>
  <si>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</si>
  <si>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</si>
  <si>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</si>
  <si>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</si>
  <si>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</si>
  <si>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</si>
  <si>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</si>
  <si>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</si>
  <si>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</si>
  <si>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</si>
  <si>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</si>
  <si>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</si>
  <si>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</si>
  <si>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</si>
  <si>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</si>
  <si>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</si>
  <si>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</si>
  <si>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</si>
  <si>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</si>
  <si>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</si>
  <si>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</si>
  <si>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</si>
  <si>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</si>
  <si>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</si>
  <si>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</si>
  <si>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</si>
  <si>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</si>
  <si>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</si>
  <si>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</si>
  <si>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</si>
  <si>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</si>
  <si>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</si>
  <si>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</si>
  <si>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</si>
  <si>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</si>
  <si>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</si>
  <si>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</si>
  <si>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</si>
  <si>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</si>
  <si>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</si>
  <si>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</si>
  <si>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</si>
  <si>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</si>
  <si>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</si>
  <si>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</si>
  <si>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</si>
  <si>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</si>
  <si>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</si>
  <si>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</si>
  <si>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</si>
  <si>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</si>
  <si>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</si>
  <si>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</si>
  <si>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</si>
  <si>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</si>
  <si>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</si>
  <si>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</si>
  <si>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</si>
  <si>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</si>
  <si>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</si>
  <si>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</si>
  <si>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</si>
  <si>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</si>
  <si>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</si>
  <si>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</si>
  <si>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</si>
  <si>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</si>
  <si>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</si>
  <si>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</si>
  <si>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</si>
  <si>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</si>
  <si>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</si>
  <si>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</si>
  <si>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</si>
  <si>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</si>
  <si>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</si>
  <si>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</si>
  <si>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</si>
  <si>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</si>
  <si>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</si>
  <si>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</si>
  <si>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</si>
  <si>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</si>
  <si>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</si>
  <si>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</si>
  <si>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</si>
  <si>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</si>
  <si>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</si>
  <si>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</si>
  <si>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</si>
  <si>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</si>
  <si>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</si>
  <si>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</si>
  <si>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</si>
  <si>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</si>
  <si>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</si>
  <si>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</si>
  <si>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</si>
  <si>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</si>
  <si>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</si>
  <si>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</si>
  <si>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</si>
  <si>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</si>
  <si>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</si>
  <si>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</si>
  <si>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</si>
  <si>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</si>
  <si>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</si>
  <si>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</si>
  <si>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</si>
  <si>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</si>
  <si>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</si>
  <si>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</si>
  <si>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</si>
  <si>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</si>
  <si>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</si>
  <si>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</si>
  <si>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</si>
  <si>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</si>
  <si>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</si>
  <si>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</si>
  <si>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</si>
  <si>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</si>
  <si>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</si>
  <si>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</si>
  <si>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</si>
  <si>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</si>
  <si>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</si>
  <si>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</si>
  <si>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</si>
  <si>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</si>
  <si>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</si>
  <si>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</si>
  <si>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</si>
  <si>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</si>
  <si>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</si>
  <si>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</si>
  <si>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</si>
  <si>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</si>
  <si>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</si>
  <si>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</si>
  <si>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</si>
  <si>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</si>
  <si>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</si>
  <si>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</si>
  <si>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</si>
  <si>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</si>
  <si>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</si>
  <si>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</si>
  <si>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</si>
  <si>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</si>
  <si>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</si>
  <si>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</si>
  <si>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</si>
  <si>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</si>
  <si>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</si>
  <si>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</si>
  <si>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</si>
  <si>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</si>
  <si>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</si>
  <si>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</si>
  <si>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</si>
  <si>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</si>
  <si>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</si>
  <si>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</si>
  <si>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</si>
  <si>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</si>
  <si>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</si>
  <si>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</si>
  <si>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</si>
  <si>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</si>
  <si>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</si>
  <si>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</si>
  <si>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</si>
  <si>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</si>
  <si>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</si>
  <si>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</si>
  <si>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</si>
  <si>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</si>
  <si>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</si>
  <si>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</si>
  <si>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</si>
  <si>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</si>
  <si>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</si>
  <si>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</si>
  <si>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</si>
  <si>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</si>
  <si>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</si>
  <si>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</si>
  <si>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</si>
  <si>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</si>
  <si>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</si>
  <si>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</si>
  <si>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</si>
  <si>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</si>
  <si>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</si>
  <si>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</si>
  <si>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</si>
  <si>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</si>
  <si>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</si>
  <si>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</si>
  <si>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</si>
  <si>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</si>
  <si>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</si>
  <si>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</si>
  <si>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</si>
  <si>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</si>
  <si>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</si>
  <si>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</si>
  <si>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</si>
  <si>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</si>
  <si>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</si>
  <si>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</si>
  <si>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</si>
  <si>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</si>
  <si>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</si>
  <si>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</si>
  <si>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</si>
  <si>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</si>
  <si>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</si>
  <si>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</si>
  <si>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</si>
  <si>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</si>
  <si>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</si>
  <si>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</si>
  <si>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</si>
  <si>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</si>
  <si>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</si>
  <si>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</si>
  <si>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</si>
  <si>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</si>
  <si>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</si>
  <si>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</si>
  <si>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</si>
  <si>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</si>
  <si>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</si>
  <si>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</si>
  <si>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</si>
  <si>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</si>
  <si>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</si>
  <si>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</si>
  <si>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</si>
  <si>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</si>
  <si>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</si>
  <si>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</si>
  <si>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</si>
  <si>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</si>
  <si>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</si>
  <si>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</si>
  <si>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</si>
  <si>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</si>
  <si>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</si>
  <si>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</si>
  <si>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</si>
  <si>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</si>
  <si>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</si>
  <si>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</si>
  <si>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</si>
  <si>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</si>
  <si>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</si>
  <si>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</si>
  <si>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</si>
  <si>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</si>
  <si>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</si>
  <si>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</si>
  <si>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</si>
  <si>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</si>
  <si>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</si>
  <si>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</si>
  <si>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</si>
  <si>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</si>
  <si>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</si>
  <si>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</si>
  <si>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</si>
  <si>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</si>
  <si>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</si>
  <si>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</si>
  <si>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</si>
  <si>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</si>
  <si>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</si>
  <si>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</si>
  <si>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</si>
  <si>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</si>
  <si>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</si>
  <si>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</si>
  <si>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</si>
  <si>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</si>
  <si>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</si>
  <si>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</si>
  <si>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</si>
  <si>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</si>
  <si>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</si>
  <si>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</si>
  <si>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</si>
  <si>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</si>
  <si>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</si>
  <si>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</si>
  <si>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</si>
  <si>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</si>
  <si>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</si>
  <si>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</si>
  <si>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</si>
  <si>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</si>
  <si>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</si>
  <si>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</si>
  <si>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</si>
  <si>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</si>
  <si>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</si>
  <si>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</si>
  <si>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</si>
  <si>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</si>
  <si>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</si>
  <si>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</si>
  <si>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</si>
  <si>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</si>
  <si>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</si>
  <si>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</si>
  <si>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</si>
  <si>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</si>
  <si>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</si>
  <si>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</si>
  <si>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</si>
  <si>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</si>
  <si>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</si>
  <si>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</si>
  <si>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</si>
  <si>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</si>
  <si>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</si>
  <si>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</si>
  <si>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</si>
  <si>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</si>
  <si>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</si>
  <si>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</si>
  <si>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</si>
  <si>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</si>
  <si>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</si>
  <si>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</si>
  <si>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</si>
  <si>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</si>
  <si>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</si>
  <si>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</si>
  <si>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</si>
  <si>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</si>
  <si>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</si>
  <si>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</si>
  <si>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</si>
  <si>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</si>
  <si>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</si>
  <si>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</si>
  <si>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</si>
  <si>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</si>
  <si>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</si>
  <si>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</si>
  <si>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</si>
  <si>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</si>
  <si>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</si>
  <si>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</si>
  <si>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</si>
  <si>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</si>
  <si>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</si>
  <si>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</si>
  <si>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</si>
  <si>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</si>
  <si>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</si>
  <si>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</si>
  <si>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</si>
  <si>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</si>
  <si>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</si>
  <si>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</si>
  <si>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</si>
  <si>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</si>
  <si>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</si>
  <si>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</si>
  <si>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</si>
  <si>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</si>
  <si>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</si>
  <si>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</si>
  <si>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</si>
  <si>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</si>
  <si>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</si>
  <si>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</si>
  <si>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</si>
  <si>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</si>
  <si>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</si>
  <si>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</si>
  <si>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</si>
  <si>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</si>
  <si>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</si>
  <si>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</si>
  <si>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</si>
  <si>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</si>
  <si>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</si>
  <si>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</si>
  <si>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</si>
  <si>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</si>
  <si>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</si>
  <si>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</si>
  <si>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</si>
  <si>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</si>
  <si>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</si>
  <si>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</si>
  <si>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</si>
  <si>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</si>
  <si>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</si>
  <si>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</si>
  <si>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</si>
  <si>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</si>
  <si>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</si>
  <si>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</si>
  <si>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</si>
  <si>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</si>
  <si>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</si>
  <si>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</si>
  <si>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</si>
  <si>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</si>
  <si>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</si>
  <si>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</si>
  <si>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</si>
  <si>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</si>
  <si>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</si>
  <si>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</si>
  <si>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</si>
  <si>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</si>
  <si>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</si>
  <si>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</si>
  <si>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</si>
  <si>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</si>
  <si>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</si>
  <si>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</si>
  <si>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</si>
  <si>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</si>
  <si>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</si>
  <si>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</si>
  <si>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</si>
  <si>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</si>
  <si>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</si>
  <si>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</si>
  <si>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</si>
  <si>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</si>
  <si>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</si>
  <si>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</si>
  <si>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</si>
  <si>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</si>
  <si>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</si>
  <si>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</si>
  <si>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</si>
  <si>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</si>
  <si>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</si>
  <si>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</si>
  <si>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</si>
  <si>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</si>
  <si>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</si>
  <si>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</si>
  <si>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</si>
  <si>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</si>
  <si>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</si>
  <si>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</si>
  <si>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</si>
  <si>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</si>
  <si>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</si>
  <si>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</si>
  <si>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</si>
  <si>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</si>
  <si>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</si>
  <si>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</si>
  <si>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</si>
  <si>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</si>
  <si>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</si>
  <si>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</si>
  <si>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</si>
  <si>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</si>
  <si>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</si>
  <si>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</si>
  <si>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</si>
  <si>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</si>
  <si>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</si>
  <si>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</si>
  <si>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</si>
  <si>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</si>
  <si>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</si>
  <si>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</si>
  <si>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</si>
  <si>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</si>
  <si>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</si>
  <si>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</si>
  <si>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</si>
  <si>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</si>
  <si>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</si>
  <si>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</si>
  <si>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</si>
  <si>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</si>
  <si>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</si>
  <si>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</si>
  <si>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</si>
  <si>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</si>
  <si>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</si>
  <si>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</si>
  <si>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</si>
  <si>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</si>
  <si>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</si>
  <si>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</si>
  <si>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</si>
  <si>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</si>
  <si>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</si>
  <si>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</si>
  <si>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</si>
  <si>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</si>
  <si>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</si>
  <si>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</si>
  <si>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</si>
  <si>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</si>
  <si>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</si>
  <si>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</si>
  <si>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</si>
  <si>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</si>
  <si>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</si>
  <si>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</si>
  <si>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</si>
  <si>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</si>
  <si>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</si>
  <si>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</si>
  <si>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</si>
  <si>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</si>
  <si>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</si>
  <si>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</si>
  <si>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</si>
  <si>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</si>
  <si>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</si>
  <si>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</si>
  <si>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</si>
  <si>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</si>
  <si>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</si>
  <si>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</si>
  <si>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</si>
  <si>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</si>
  <si>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</si>
  <si>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</si>
  <si>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</si>
  <si>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</si>
  <si>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</si>
  <si>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</si>
  <si>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</si>
  <si>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</si>
  <si>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</si>
  <si>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</si>
  <si>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</si>
  <si>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</si>
  <si>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</si>
  <si>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</si>
  <si>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</si>
  <si>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</si>
  <si>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</si>
  <si>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</si>
  <si>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</si>
  <si>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</si>
  <si>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</si>
  <si>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</si>
  <si>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</si>
  <si>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</si>
  <si>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</si>
  <si>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</si>
  <si>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</si>
  <si>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</si>
  <si>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</si>
  <si>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</si>
  <si>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</si>
  <si>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</si>
  <si>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</si>
  <si>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</si>
  <si>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</si>
  <si>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</si>
  <si>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</si>
  <si>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</si>
  <si>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</si>
  <si>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</si>
  <si>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</si>
  <si>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</si>
  <si>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</si>
  <si>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</si>
  <si>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</si>
  <si>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</si>
  <si>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</si>
  <si>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</si>
  <si>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</si>
  <si>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</si>
  <si>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</si>
  <si>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</si>
  <si>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</si>
  <si>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</si>
  <si>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</si>
  <si>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</si>
  <si>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</si>
  <si>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</si>
  <si>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</si>
  <si>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</si>
  <si>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</si>
  <si>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</si>
  <si>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</si>
  <si>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</si>
  <si>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</si>
  <si>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</si>
  <si>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</si>
  <si>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</si>
  <si>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</si>
  <si>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</si>
  <si>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</si>
  <si>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</si>
  <si>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</si>
  <si>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</si>
  <si>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</si>
  <si>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</si>
  <si>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</si>
  <si>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</si>
  <si>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</si>
  <si>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</si>
  <si>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</si>
  <si>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</si>
  <si>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</si>
  <si>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</si>
  <si>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</si>
  <si>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</si>
  <si>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</si>
  <si>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</si>
  <si>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</si>
  <si>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</si>
  <si>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</si>
  <si>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</si>
  <si>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</si>
  <si>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</si>
  <si>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</si>
  <si>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</si>
  <si>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</si>
  <si>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</si>
  <si>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</si>
  <si>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</si>
  <si>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</si>
  <si>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</si>
  <si>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</si>
  <si>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</si>
  <si>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</si>
  <si>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</si>
  <si>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</si>
  <si>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</si>
  <si>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</si>
  <si>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</si>
  <si>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</si>
  <si>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</si>
  <si>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</si>
  <si>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</si>
  <si>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</si>
  <si>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</si>
  <si>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</si>
  <si>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</si>
  <si>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</si>
  <si>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</si>
  <si>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</si>
  <si>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</si>
  <si>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</si>
  <si>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</si>
  <si>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</si>
  <si>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</si>
  <si>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</si>
  <si>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</si>
  <si>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</si>
  <si>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</si>
  <si>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</si>
  <si>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</si>
  <si>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</si>
  <si>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</si>
  <si>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</si>
  <si>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</si>
  <si>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</si>
  <si>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</si>
  <si>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</si>
  <si>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</si>
  <si>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</si>
  <si>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</si>
  <si>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</si>
  <si>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</si>
  <si>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</si>
  <si>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</si>
  <si>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</si>
  <si>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</si>
  <si>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</si>
  <si>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</si>
  <si>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</si>
  <si>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</si>
  <si>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</si>
  <si>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</si>
  <si>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</si>
  <si>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</si>
  <si>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</si>
  <si>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</si>
  <si>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</si>
  <si>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</si>
  <si>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</si>
  <si>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</si>
  <si>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</si>
  <si>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</si>
  <si>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</si>
  <si>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</si>
  <si>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</si>
  <si>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</si>
  <si>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</si>
  <si>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</si>
  <si>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</si>
  <si>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</si>
  <si>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</si>
  <si>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</si>
  <si>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</si>
  <si>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</si>
  <si>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</si>
  <si>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</si>
  <si>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</si>
  <si>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</si>
  <si>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</si>
  <si>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</si>
  <si>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</si>
  <si>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</si>
  <si>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</si>
  <si>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</si>
  <si>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</si>
  <si>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</si>
  <si>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</si>
  <si>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</si>
  <si>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</si>
  <si>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</si>
  <si>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</si>
  <si>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</si>
  <si>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</si>
  <si>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</si>
  <si>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</si>
  <si>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</si>
  <si>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</si>
  <si>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</si>
  <si>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</si>
  <si>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</si>
  <si>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</si>
  <si>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</si>
  <si>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</si>
  <si>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</si>
  <si>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</si>
  <si>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</si>
  <si>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</si>
  <si>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</si>
  <si>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</si>
  <si>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</si>
  <si>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</si>
  <si>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</si>
  <si>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</si>
  <si>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</si>
  <si>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</si>
  <si>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</si>
  <si>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</si>
  <si>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</si>
  <si>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</si>
  <si>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</si>
  <si>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</si>
  <si>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</si>
  <si>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</si>
  <si>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</si>
  <si>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</si>
  <si>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</si>
  <si>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</si>
  <si>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</si>
  <si>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</si>
  <si>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</si>
  <si>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</si>
  <si>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</si>
  <si>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</si>
  <si>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</si>
  <si>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</si>
  <si>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</si>
  <si>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</si>
  <si>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</si>
  <si>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</si>
  <si>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</si>
  <si>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</si>
  <si>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</si>
  <si>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</si>
  <si>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</si>
  <si>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</si>
  <si>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</si>
  <si>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</si>
  <si>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</si>
  <si>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</si>
  <si>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</si>
  <si>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</si>
  <si>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</si>
  <si>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</si>
  <si>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</si>
  <si>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</si>
  <si>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</si>
  <si>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</si>
  <si>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</si>
  <si>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</si>
  <si>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</si>
  <si>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</si>
  <si>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</si>
  <si>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</si>
  <si>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</si>
  <si>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</si>
  <si>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</si>
  <si>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</si>
  <si>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</si>
  <si>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</si>
  <si>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</si>
  <si>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</si>
  <si>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</si>
  <si>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</si>
  <si>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</si>
  <si>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</si>
  <si>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</si>
  <si>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</si>
  <si>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</si>
  <si>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</si>
  <si>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</si>
  <si>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</si>
  <si>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</si>
  <si>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</si>
  <si>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</si>
  <si>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</si>
  <si>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</si>
  <si>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</si>
  <si>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</si>
  <si>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</si>
  <si>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</si>
  <si>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</si>
  <si>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</si>
  <si>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</si>
  <si>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</si>
  <si>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</si>
  <si>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</si>
  <si>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</si>
  <si>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</si>
  <si>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</si>
  <si>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</si>
  <si>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</si>
  <si>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</si>
  <si>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</si>
  <si>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</si>
  <si>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</si>
  <si>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</si>
  <si>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</si>
  <si>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</si>
  <si>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</si>
  <si>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</si>
  <si>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</si>
  <si>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</si>
  <si>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</si>
  <si>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</si>
  <si>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</si>
  <si>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</si>
  <si>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</si>
  <si>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</si>
  <si>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</si>
  <si>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</si>
  <si>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</si>
  <si>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</si>
  <si>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</si>
  <si>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</si>
  <si>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</si>
  <si>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</si>
  <si>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</si>
  <si>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</si>
  <si>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</si>
  <si>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</si>
  <si>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</si>
  <si>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</si>
  <si>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</si>
  <si>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</si>
  <si>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</si>
  <si>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</si>
  <si>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</si>
  <si>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</si>
  <si>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</si>
  <si>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</si>
  <si>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</si>
  <si>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</si>
  <si>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</si>
  <si>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</si>
  <si>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</si>
  <si>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</si>
  <si>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</si>
  <si>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</si>
  <si>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</si>
  <si>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</si>
  <si>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</si>
  <si>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</si>
  <si>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</si>
  <si>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</si>
  <si>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</si>
  <si>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</si>
  <si>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</si>
  <si>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</si>
  <si>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</si>
  <si>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</si>
  <si>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</si>
  <si>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</si>
  <si>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</si>
  <si>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</si>
  <si>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</si>
  <si>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</si>
  <si>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</si>
  <si>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</si>
  <si>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</si>
  <si>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</si>
  <si>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</si>
  <si>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</si>
  <si>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</si>
  <si>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</si>
  <si>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</si>
  <si>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</si>
  <si>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</si>
  <si>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</si>
  <si>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</si>
  <si>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</si>
  <si>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</si>
  <si>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</si>
  <si>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</si>
  <si>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</si>
  <si>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</si>
  <si>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</si>
  <si>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</si>
  <si>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</si>
  <si>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</si>
  <si>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</si>
  <si>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</si>
  <si>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</si>
  <si>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</si>
  <si>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</si>
  <si>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</si>
  <si>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</si>
  <si>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</si>
  <si>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</si>
  <si>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</si>
  <si>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</si>
  <si>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</si>
  <si>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</si>
  <si>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</si>
  <si>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</si>
  <si>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</si>
  <si>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</si>
  <si>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</si>
  <si>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</si>
  <si>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</si>
  <si>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</si>
  <si>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</si>
  <si>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</si>
  <si>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</si>
  <si>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</si>
  <si>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</si>
  <si>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</si>
  <si>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</si>
  <si>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</si>
  <si>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</si>
  <si>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</si>
  <si>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</si>
  <si>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</si>
  <si>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</si>
  <si>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</si>
  <si>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</si>
  <si>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</si>
  <si>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</si>
  <si>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</si>
  <si>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</si>
  <si>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</si>
  <si>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</si>
  <si>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</si>
  <si>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</si>
  <si>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</si>
  <si>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</si>
  <si>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</si>
  <si>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</si>
  <si>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</si>
  <si>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</si>
  <si>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</si>
  <si>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</si>
  <si>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</si>
  <si>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</si>
  <si>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</si>
  <si>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</si>
  <si>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</si>
  <si>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</si>
  <si>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</si>
  <si>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</si>
  <si>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</si>
  <si>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</si>
  <si>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</si>
  <si>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</si>
  <si>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</si>
  <si>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</si>
  <si>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</si>
  <si>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</si>
  <si>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</si>
  <si>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</si>
  <si>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</si>
  <si>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</si>
  <si>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</si>
  <si>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</si>
  <si>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</si>
  <si>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</si>
  <si>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</si>
  <si>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</si>
  <si>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</si>
  <si>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</si>
  <si>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</si>
  <si>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</si>
  <si>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</si>
  <si>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</si>
  <si>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</si>
  <si>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</si>
  <si>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</si>
  <si>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</si>
  <si>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</si>
  <si>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</si>
  <si>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</si>
  <si>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</si>
  <si>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</si>
  <si>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</si>
  <si>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</si>
  <si>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</si>
  <si>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</si>
  <si>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</si>
  <si>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</si>
  <si>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</si>
  <si>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</si>
  <si>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</si>
  <si>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</si>
  <si>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</si>
  <si>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</si>
  <si>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</si>
  <si>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</si>
  <si>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</si>
  <si>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</si>
  <si>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</si>
  <si>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</si>
  <si>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</si>
  <si>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</si>
  <si>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</si>
  <si>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</si>
  <si>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</si>
  <si>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</si>
  <si>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</si>
  <si>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</si>
  <si>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</si>
  <si>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</si>
  <si>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</si>
  <si>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</si>
  <si>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</si>
  <si>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</si>
  <si>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</si>
  <si>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</si>
  <si>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</si>
  <si>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</si>
  <si>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</si>
  <si>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</si>
  <si>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</si>
  <si>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</si>
  <si>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</si>
  <si>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</si>
  <si>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</si>
  <si>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</si>
  <si>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</si>
  <si>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</si>
  <si>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</si>
  <si>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</si>
  <si>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</si>
  <si>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</si>
  <si>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</si>
  <si>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</si>
  <si>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</si>
  <si>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</si>
  <si>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</si>
  <si>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</si>
  <si>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</si>
  <si>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</si>
  <si>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</si>
  <si>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</si>
  <si>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</si>
  <si>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</si>
  <si>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</si>
  <si>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</si>
  <si>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</si>
  <si>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</si>
  <si>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</si>
  <si>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</si>
  <si>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</si>
  <si>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</si>
  <si>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</si>
  <si>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</si>
  <si>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</si>
  <si>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</si>
  <si>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</si>
  <si>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</si>
  <si>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</si>
  <si>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</si>
  <si>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</si>
  <si>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</si>
  <si>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</si>
  <si>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</si>
  <si>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</si>
  <si>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</si>
  <si>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</si>
  <si>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</si>
  <si>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</si>
  <si>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</si>
  <si>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</si>
  <si>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</si>
  <si>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</si>
  <si>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</si>
  <si>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</si>
  <si>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</si>
  <si>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</si>
  <si>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</si>
  <si>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</si>
  <si>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</si>
  <si>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</si>
  <si>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</si>
  <si>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</si>
  <si>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</si>
  <si>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</si>
  <si>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</si>
  <si>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</si>
  <si>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</si>
  <si>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</si>
  <si>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</si>
  <si>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</si>
  <si>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</si>
  <si>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</si>
  <si>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</si>
  <si>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</si>
  <si>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</si>
  <si>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</si>
  <si>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</si>
  <si>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</si>
  <si>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</si>
  <si>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</si>
  <si>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</si>
  <si>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</si>
  <si>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</si>
  <si>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</si>
  <si>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</si>
  <si>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</si>
  <si>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</si>
  <si>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</si>
  <si>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</si>
  <si>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</si>
  <si>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</si>
  <si>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</si>
  <si>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</si>
  <si>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</si>
  <si>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</si>
  <si>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</si>
  <si>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</si>
  <si>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</si>
  <si>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</si>
  <si>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</si>
  <si>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</si>
  <si>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</si>
  <si>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</si>
  <si>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</si>
  <si>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</si>
  <si>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</si>
  <si>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</si>
  <si>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</si>
  <si>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</si>
  <si>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</si>
  <si>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</si>
  <si>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</si>
  <si>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</si>
  <si>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</si>
  <si>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</si>
  <si>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</si>
  <si>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</si>
  <si>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</si>
  <si>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</si>
  <si>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</si>
  <si>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</si>
  <si>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</si>
  <si>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</si>
  <si>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</si>
  <si>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</si>
  <si>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</si>
  <si>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</si>
  <si>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</si>
  <si>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</si>
  <si>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</si>
  <si>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</si>
  <si>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</si>
  <si>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</si>
  <si>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</si>
  <si>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</si>
  <si>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</si>
  <si>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</si>
  <si>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</si>
  <si>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</si>
  <si>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</si>
  <si>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</si>
  <si>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</si>
  <si>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</si>
  <si>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</si>
  <si>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</si>
  <si>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</si>
  <si>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</si>
  <si>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</si>
  <si>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</si>
  <si>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</si>
  <si>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</si>
  <si>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</si>
  <si>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</si>
  <si>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</si>
  <si>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</si>
  <si>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</si>
  <si>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</si>
  <si>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</si>
  <si>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</si>
  <si>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</si>
  <si>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</si>
  <si>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</si>
  <si>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</si>
  <si>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</si>
  <si>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</si>
  <si>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</si>
  <si>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</si>
  <si>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</si>
  <si>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</si>
  <si>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</si>
  <si>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</si>
  <si>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</si>
  <si>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</si>
  <si>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</si>
  <si>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</si>
  <si>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</si>
  <si>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</si>
  <si>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</si>
  <si>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</si>
  <si>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</si>
  <si>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</si>
  <si>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</si>
  <si>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</si>
  <si>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</si>
  <si>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</si>
  <si>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</si>
  <si>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</si>
  <si>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</si>
  <si>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</si>
  <si>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</si>
  <si>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</si>
  <si>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</si>
  <si>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</si>
  <si>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</si>
  <si>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</si>
  <si>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</si>
  <si>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</si>
  <si>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</si>
  <si>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</si>
  <si>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</si>
  <si>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</si>
  <si>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</si>
  <si>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</si>
  <si>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</si>
  <si>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</si>
  <si>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</si>
  <si>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</si>
  <si>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</si>
  <si>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</si>
  <si>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</si>
  <si>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</si>
  <si>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</si>
  <si>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</si>
  <si>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</si>
  <si>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</si>
  <si>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</si>
  <si>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</si>
  <si>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</si>
  <si>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</si>
  <si>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</si>
  <si>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</si>
  <si>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</si>
  <si>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</si>
  <si>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</si>
  <si>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</si>
  <si>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</si>
  <si>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</si>
  <si>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</si>
  <si>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</si>
  <si>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</si>
  <si>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</si>
  <si>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</si>
  <si>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</si>
  <si>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</si>
  <si>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</si>
  <si>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</si>
  <si>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</si>
  <si>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</si>
  <si>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</si>
  <si>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</si>
  <si>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</si>
  <si>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</si>
  <si>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</si>
  <si>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</si>
  <si>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</si>
  <si>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</si>
  <si>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</si>
  <si>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</si>
  <si>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</si>
  <si>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</si>
  <si>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</si>
  <si>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</si>
  <si>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</si>
  <si>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</si>
  <si>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</si>
  <si>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</si>
  <si>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</si>
  <si>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</si>
  <si>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</si>
  <si>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</si>
  <si>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</si>
  <si>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</si>
  <si>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</si>
  <si>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</si>
  <si>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</si>
  <si>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</si>
  <si>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</si>
  <si>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</si>
  <si>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</si>
  <si>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</si>
  <si>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</si>
  <si>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</si>
  <si>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</si>
  <si>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</si>
  <si>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</si>
  <si>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</si>
  <si>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</si>
  <si>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</si>
  <si>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</si>
  <si>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</si>
  <si>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</si>
  <si>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</si>
  <si>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</si>
  <si>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</si>
  <si>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</si>
  <si>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</si>
  <si>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</si>
  <si>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</si>
  <si>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</si>
  <si>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</si>
  <si>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</si>
  <si>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</si>
  <si>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</si>
  <si>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</si>
  <si>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</si>
  <si>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</si>
  <si>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</si>
  <si>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</si>
  <si>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</si>
  <si>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</si>
  <si>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</si>
  <si>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</si>
  <si>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</si>
  <si>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</si>
  <si>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</si>
  <si>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</si>
  <si>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</si>
  <si>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</si>
  <si>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</si>
  <si>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</si>
  <si>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</si>
  <si>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</si>
  <si>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</si>
  <si>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</si>
  <si>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</si>
  <si>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</si>
  <si>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</si>
  <si>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</si>
  <si>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</si>
  <si>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</si>
  <si>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</si>
  <si>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</si>
  <si>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</si>
  <si>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</si>
  <si>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</si>
  <si>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</si>
  <si>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</si>
  <si>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</si>
  <si>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</si>
  <si>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</si>
  <si>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</si>
  <si>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</si>
  <si>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</si>
  <si>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</si>
  <si>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</si>
  <si>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</si>
  <si>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</si>
  <si>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</si>
  <si>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</si>
  <si>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</si>
  <si>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</si>
  <si>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</si>
  <si>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</si>
  <si>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</si>
  <si>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</si>
  <si>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</si>
  <si>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</si>
  <si>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</si>
  <si>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</si>
  <si>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</si>
  <si>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</si>
  <si>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</si>
  <si>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</si>
  <si>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</si>
  <si>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</si>
  <si>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</si>
  <si>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</si>
  <si>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</si>
  <si>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</si>
  <si>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</si>
  <si>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</si>
  <si>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</si>
  <si>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</si>
  <si>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</si>
  <si>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</si>
  <si>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</si>
  <si>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</si>
  <si>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</si>
  <si>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</si>
  <si>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</si>
  <si>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</si>
  <si>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</si>
  <si>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</si>
  <si>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</si>
  <si>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</si>
  <si>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</si>
  <si>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</si>
  <si>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</si>
  <si>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</si>
  <si>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</si>
  <si>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</si>
  <si>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</si>
  <si>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</si>
  <si>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</si>
  <si>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</si>
  <si>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</si>
  <si>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</si>
  <si>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</si>
  <si>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</si>
  <si>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</si>
  <si>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</si>
  <si>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</si>
  <si>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</si>
  <si>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</si>
  <si>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</si>
  <si>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</si>
  <si>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</si>
  <si>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</si>
  <si>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</si>
  <si>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</si>
  <si>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</si>
  <si>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</si>
  <si>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</si>
  <si>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</si>
  <si>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</si>
  <si>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</si>
  <si>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</si>
  <si>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</si>
  <si>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</si>
  <si>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</si>
  <si>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</si>
  <si>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</si>
  <si>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</si>
  <si>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</si>
  <si>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</si>
  <si>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</si>
  <si>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</si>
  <si>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</si>
  <si>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</si>
  <si>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</si>
  <si>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</si>
  <si>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</si>
  <si>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</si>
  <si>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</si>
  <si>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</si>
  <si>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</si>
  <si>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</si>
  <si>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</si>
  <si>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</si>
  <si>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</si>
  <si>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</si>
  <si>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</si>
  <si>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</si>
  <si>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</si>
  <si>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</si>
  <si>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</si>
  <si>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</si>
  <si>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</si>
  <si>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</si>
  <si>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</si>
  <si>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</si>
  <si>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</si>
  <si>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</si>
  <si>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</si>
  <si>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</si>
  <si>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</si>
  <si>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</si>
  <si>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</si>
  <si>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</si>
  <si>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</si>
  <si>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</si>
  <si>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</si>
  <si>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</si>
  <si>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</si>
  <si>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</si>
  <si>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</si>
  <si>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</si>
  <si>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</si>
  <si>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</si>
  <si>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</si>
  <si>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</si>
  <si>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</si>
  <si>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</si>
  <si>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</si>
  <si>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</si>
  <si>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</si>
  <si>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</si>
  <si>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</si>
  <si>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</si>
  <si>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</si>
  <si>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</si>
  <si>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</si>
  <si>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</si>
  <si>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</si>
  <si>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</si>
  <si>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</si>
  <si>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</si>
  <si>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</si>
  <si>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</si>
  <si>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</si>
  <si>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</si>
  <si>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</si>
  <si>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</si>
  <si>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</si>
  <si>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</si>
  <si>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</si>
  <si>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</si>
  <si>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</si>
  <si>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</si>
  <si>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</si>
  <si>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</si>
  <si>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</si>
  <si>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</si>
  <si>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</si>
  <si>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</si>
  <si>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</si>
  <si>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</si>
  <si>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</si>
  <si>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</si>
  <si>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</si>
  <si>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</si>
  <si>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</si>
  <si>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</si>
  <si>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</si>
  <si>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</si>
  <si>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</si>
  <si>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</si>
  <si>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</si>
  <si>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</si>
  <si>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</si>
  <si>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</si>
  <si>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</si>
  <si>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</si>
  <si>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</si>
  <si>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</si>
  <si>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</si>
  <si>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</si>
  <si>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</si>
  <si>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</si>
  <si>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</si>
  <si>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</si>
  <si>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</si>
  <si>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</si>
  <si>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</si>
  <si>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</si>
  <si>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</si>
  <si>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</si>
  <si>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</si>
  <si>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</si>
  <si>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</si>
  <si>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</si>
  <si>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</si>
  <si>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</si>
  <si>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</si>
  <si>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</si>
  <si>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</si>
  <si>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</si>
  <si>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</si>
  <si>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</si>
  <si>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</si>
  <si>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</si>
  <si>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</si>
  <si>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</si>
  <si>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</si>
  <si>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</si>
  <si>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</si>
  <si>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</si>
  <si>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</si>
  <si>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</si>
  <si>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</si>
  <si>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</si>
  <si>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</si>
  <si>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</si>
  <si>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</si>
  <si>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</si>
  <si>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</si>
  <si>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</si>
  <si>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</si>
  <si>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</si>
  <si>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</si>
  <si>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</si>
  <si>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</si>
  <si>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</si>
  <si>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</si>
  <si>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</si>
  <si>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</si>
  <si>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</si>
  <si>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</si>
  <si>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</si>
  <si>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</si>
  <si>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</si>
  <si>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</si>
  <si>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</si>
  <si>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</si>
  <si>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</si>
  <si>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</si>
  <si>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</si>
  <si>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</si>
  <si>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</si>
  <si>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</si>
  <si>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</si>
  <si>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</si>
  <si>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</si>
  <si>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</si>
  <si>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</si>
  <si>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</si>
  <si>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</si>
  <si>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</si>
  <si>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</si>
  <si>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</si>
  <si>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</si>
  <si>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</si>
  <si>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</si>
  <si>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</si>
  <si>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</si>
  <si>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</si>
  <si>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</si>
  <si>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</si>
  <si>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</si>
  <si>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</si>
  <si>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</si>
  <si>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</si>
  <si>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</si>
  <si>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</si>
  <si>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</si>
  <si>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</si>
  <si>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</si>
  <si>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</si>
  <si>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</si>
  <si>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</si>
  <si>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</si>
  <si>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</si>
  <si>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</si>
  <si>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</si>
  <si>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</si>
  <si>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</si>
  <si>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</si>
  <si>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</si>
  <si>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</si>
  <si>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</si>
  <si>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</si>
  <si>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</si>
  <si>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</si>
  <si>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</si>
  <si>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</si>
  <si>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</si>
  <si>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</si>
  <si>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</si>
  <si>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</si>
  <si>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</si>
  <si>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</si>
  <si>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</si>
  <si>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</si>
  <si>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</si>
  <si>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</si>
  <si>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</si>
  <si>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</si>
  <si>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</si>
  <si>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</si>
  <si>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</si>
  <si>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</si>
  <si>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</si>
  <si>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</si>
  <si>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</si>
  <si>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</si>
  <si>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</si>
  <si>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</si>
  <si>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</si>
  <si>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</si>
  <si>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</si>
  <si>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</si>
  <si>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</si>
  <si>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</si>
  <si>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</si>
  <si>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</si>
  <si>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</si>
  <si>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</si>
  <si>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</si>
  <si>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</si>
  <si>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</si>
  <si>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</si>
  <si>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</si>
  <si>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</si>
  <si>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</si>
  <si>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</si>
  <si>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</si>
  <si>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</si>
  <si>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</si>
  <si>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</si>
  <si>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</si>
  <si>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</si>
  <si>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</si>
  <si>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</si>
  <si>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</si>
  <si>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</si>
  <si>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</si>
  <si>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</si>
  <si>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</si>
  <si>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</si>
  <si>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</si>
  <si>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</si>
  <si>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</si>
  <si>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</si>
  <si>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</si>
  <si>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</si>
  <si>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</si>
  <si>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</si>
  <si>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</si>
  <si>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</si>
  <si>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</si>
  <si>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</si>
  <si>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</si>
  <si>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</si>
  <si>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</si>
  <si>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</si>
  <si>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</si>
  <si>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</si>
  <si>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</si>
  <si>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</si>
  <si>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</si>
  <si>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</si>
  <si>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</si>
  <si>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</si>
  <si>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</si>
  <si>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</si>
  <si>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</si>
  <si>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</si>
  <si>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</si>
  <si>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</si>
  <si>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</si>
  <si>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</si>
  <si>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</si>
  <si>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</si>
  <si>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</si>
  <si>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</si>
  <si>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</si>
  <si>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</si>
  <si>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</si>
  <si>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</si>
  <si>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</si>
  <si>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</si>
  <si>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</si>
  <si>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</si>
  <si>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</si>
  <si>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</si>
  <si>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</si>
  <si>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</si>
  <si>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</si>
  <si>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</si>
  <si>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</si>
  <si>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</si>
  <si>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</si>
  <si>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</si>
  <si>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</si>
  <si>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</si>
  <si>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</si>
  <si>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</si>
  <si>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</si>
  <si>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</si>
  <si>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</si>
  <si>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</si>
  <si>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</si>
  <si>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</si>
  <si>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</si>
  <si>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</si>
  <si>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</si>
  <si>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</si>
  <si>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</si>
  <si>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</si>
  <si>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</si>
  <si>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</si>
  <si>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</si>
  <si>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</si>
  <si>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</si>
  <si>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</si>
  <si>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</si>
  <si>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</si>
  <si>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</si>
  <si>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</si>
  <si>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</si>
  <si>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</si>
  <si>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</si>
  <si>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</si>
  <si>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</si>
  <si>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</si>
  <si>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</si>
  <si>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</si>
  <si>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</si>
  <si>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</si>
  <si>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</si>
  <si>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</si>
  <si>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</si>
  <si>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</si>
  <si>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</si>
  <si>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</si>
  <si>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</si>
  <si>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</si>
  <si>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</si>
  <si>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</si>
  <si>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</si>
  <si>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</si>
  <si>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</si>
  <si>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</si>
  <si>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</si>
  <si>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</si>
  <si>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</si>
  <si>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</si>
  <si>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</si>
  <si>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</si>
  <si>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</si>
  <si>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</si>
  <si>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</si>
  <si>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</si>
  <si>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</si>
  <si>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</si>
  <si>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</si>
  <si>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</si>
  <si>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</si>
  <si>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</si>
  <si>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</si>
  <si>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</si>
  <si>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</si>
  <si>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</si>
  <si>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</si>
  <si>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</si>
  <si>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</si>
  <si>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</si>
  <si>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</si>
  <si>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</si>
  <si>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</si>
  <si>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</si>
  <si>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</si>
  <si>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</si>
  <si>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</si>
  <si>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</si>
  <si>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</si>
  <si>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</si>
  <si>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</si>
  <si>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</si>
  <si>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</si>
  <si>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</si>
  <si>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</si>
  <si>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</si>
  <si>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</si>
  <si>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</si>
  <si>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</si>
  <si>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</si>
  <si>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</si>
  <si>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</si>
  <si>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</si>
  <si>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</si>
  <si>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</si>
  <si>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</si>
  <si>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</si>
  <si>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</si>
  <si>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</si>
  <si>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</si>
  <si>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</si>
  <si>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</si>
  <si>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</si>
  <si>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</si>
  <si>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</si>
  <si>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</si>
  <si>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</si>
  <si>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</si>
  <si>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</si>
  <si>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</si>
  <si>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</si>
  <si>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</si>
  <si>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</si>
  <si>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</si>
  <si>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</si>
  <si>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</si>
  <si>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</si>
  <si>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</si>
  <si>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</si>
  <si>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</si>
  <si>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</si>
  <si>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</si>
  <si>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</si>
  <si>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</si>
  <si>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</si>
  <si>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</si>
  <si>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</si>
  <si>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</si>
  <si>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</si>
  <si>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</si>
  <si>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</si>
  <si>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</si>
  <si>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</si>
  <si>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</si>
  <si>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</si>
  <si>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</si>
  <si>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</si>
  <si>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</si>
  <si>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</si>
  <si>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</si>
  <si>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</si>
  <si>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</si>
  <si>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</si>
  <si>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</si>
  <si>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</si>
  <si>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</si>
  <si>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</si>
  <si>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</si>
  <si>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</si>
  <si>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</si>
  <si>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</si>
  <si>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</si>
  <si>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</si>
  <si>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</si>
  <si>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</si>
  <si>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</si>
  <si>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</si>
  <si>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</si>
  <si>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</si>
  <si>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</si>
  <si>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</si>
  <si>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</si>
  <si>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</si>
  <si>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</si>
  <si>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</si>
  <si>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</si>
  <si>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</si>
  <si>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</si>
  <si>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</si>
  <si>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</si>
  <si>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</si>
  <si>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</si>
  <si>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</si>
  <si>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</si>
  <si>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</si>
  <si>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</si>
  <si>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</si>
  <si>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</si>
  <si>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</si>
  <si>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</si>
  <si>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</si>
  <si>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</si>
  <si>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</si>
  <si>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</si>
  <si>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</si>
  <si>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</si>
  <si>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</si>
  <si>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</si>
  <si>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</si>
  <si>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</si>
  <si>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</si>
  <si>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</si>
  <si>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</si>
  <si>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</si>
  <si>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</si>
  <si>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</si>
  <si>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</si>
  <si>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</si>
  <si>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</si>
  <si>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</si>
  <si>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</si>
  <si>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</si>
  <si>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</si>
  <si>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</si>
  <si>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</si>
  <si>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</si>
  <si>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</si>
  <si>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</si>
  <si>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</si>
  <si>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</si>
  <si>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</si>
  <si>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</si>
  <si>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</si>
  <si>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</si>
  <si>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</si>
  <si>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</si>
  <si>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</si>
  <si>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</si>
  <si>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</si>
  <si>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</si>
  <si>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</si>
  <si>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</si>
  <si>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</si>
  <si>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</si>
  <si>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</si>
  <si>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</si>
  <si>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</si>
  <si>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</si>
  <si>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</si>
  <si>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</si>
  <si>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</si>
  <si>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</si>
  <si>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</si>
  <si>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</si>
  <si>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</si>
  <si>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</si>
  <si>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</si>
  <si>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</si>
  <si>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</si>
  <si>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</si>
  <si>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</si>
  <si>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</si>
  <si>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</si>
  <si>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</si>
  <si>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</si>
  <si>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</si>
  <si>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</si>
  <si>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</si>
  <si>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</si>
  <si>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</si>
  <si>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</si>
  <si>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</si>
  <si>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</si>
  <si>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</si>
  <si>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</si>
  <si>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</si>
  <si>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</si>
  <si>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</si>
  <si>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</si>
  <si>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</si>
  <si>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</si>
  <si>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</si>
  <si>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</si>
  <si>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</si>
  <si>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</si>
  <si>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</si>
  <si>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</si>
  <si>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</si>
  <si>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</si>
  <si>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</si>
  <si>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</si>
  <si>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</si>
  <si>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</si>
  <si>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</si>
  <si>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</si>
  <si>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</si>
  <si>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</si>
  <si>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</si>
  <si>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</si>
  <si>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</si>
  <si>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</si>
  <si>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</si>
  <si>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</si>
  <si>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</si>
  <si>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</si>
  <si>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</si>
  <si>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</si>
  <si>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</si>
  <si>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</si>
  <si>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</si>
  <si>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</si>
  <si>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</si>
  <si>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</si>
  <si>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</si>
  <si>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</si>
  <si>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</si>
  <si>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</si>
  <si>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</si>
  <si>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</si>
  <si>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</si>
  <si>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</si>
  <si>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</si>
  <si>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</si>
  <si>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</si>
  <si>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</si>
  <si>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</si>
  <si>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</si>
  <si>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</si>
  <si>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</si>
  <si>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</si>
  <si>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</si>
  <si>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</si>
  <si>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</si>
  <si>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</si>
  <si>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</si>
  <si>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</si>
  <si>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</si>
  <si>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</si>
  <si>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</si>
  <si>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</si>
  <si>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</si>
  <si>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</si>
  <si>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</si>
  <si>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</si>
  <si>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</si>
  <si>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</si>
  <si>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</si>
  <si>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</si>
  <si>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</si>
  <si>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</si>
  <si>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</si>
  <si>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</si>
  <si>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</si>
  <si>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</si>
  <si>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</si>
  <si>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</si>
  <si>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</si>
  <si>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</si>
  <si>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</si>
  <si>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</si>
  <si>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</si>
  <si>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</si>
  <si>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</si>
  <si>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</si>
  <si>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</si>
  <si>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</si>
  <si>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</si>
  <si>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</si>
  <si>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</si>
  <si>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</si>
  <si>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</si>
  <si>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</si>
  <si>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</si>
  <si>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</si>
  <si>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</si>
  <si>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</si>
  <si>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</si>
  <si>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</si>
  <si>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</si>
  <si>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</si>
  <si>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</si>
  <si>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</si>
  <si>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</si>
  <si>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</si>
  <si>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</si>
  <si>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</si>
  <si>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</si>
  <si>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</si>
  <si>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</si>
  <si>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</si>
  <si>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</si>
  <si>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</si>
  <si>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</si>
  <si>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</si>
  <si>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</si>
  <si>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</si>
  <si>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</si>
  <si>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</si>
  <si>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</si>
  <si>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</si>
  <si>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</si>
  <si>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</si>
  <si>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</si>
  <si>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</si>
  <si>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</si>
  <si>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</si>
  <si>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</si>
  <si>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</si>
  <si>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</si>
  <si>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</si>
  <si>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</si>
  <si>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</si>
  <si>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</si>
  <si>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</si>
  <si>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</si>
  <si>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</si>
  <si>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</si>
  <si>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</si>
  <si>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</si>
  <si>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</si>
  <si>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</si>
  <si>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</si>
  <si>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</si>
  <si>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</si>
  <si>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</si>
  <si>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</si>
  <si>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</si>
  <si>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</si>
  <si>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</si>
  <si>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</si>
  <si>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</si>
  <si>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</si>
  <si>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</si>
  <si>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</si>
  <si>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</si>
  <si>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</si>
  <si>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</si>
  <si>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</si>
  <si>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</si>
  <si>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</si>
  <si>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</si>
  <si>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</si>
  <si>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</si>
  <si>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</si>
  <si>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</si>
  <si>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</si>
  <si>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</si>
  <si>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</si>
  <si>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</si>
  <si>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</si>
  <si>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</si>
  <si>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</si>
  <si>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</si>
  <si>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</si>
  <si>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</si>
  <si>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</si>
  <si>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</si>
  <si>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</si>
  <si>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</si>
  <si>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</si>
  <si>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</si>
  <si>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</si>
  <si>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</si>
  <si>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</si>
  <si>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</si>
  <si>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</si>
  <si>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</si>
  <si>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</si>
  <si>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</si>
  <si>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</si>
  <si>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</si>
  <si>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</si>
  <si>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</si>
  <si>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</si>
  <si>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</si>
  <si>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</si>
  <si>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</si>
  <si>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</si>
  <si>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</si>
  <si>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</si>
  <si>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</si>
  <si>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</si>
  <si>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</si>
  <si>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</si>
  <si>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</si>
  <si>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</si>
  <si>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</si>
  <si>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</si>
  <si>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</si>
  <si>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</si>
  <si>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</si>
  <si>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</si>
  <si>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</si>
  <si>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</si>
  <si>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</si>
  <si>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</si>
  <si>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</si>
  <si>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</si>
  <si>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</si>
  <si>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</si>
  <si>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</si>
  <si>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</si>
  <si>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</si>
  <si>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</si>
  <si>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</si>
  <si>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</si>
  <si>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</si>
  <si>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</si>
  <si>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</si>
  <si>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</si>
  <si>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</si>
  <si>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</si>
  <si>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</si>
  <si>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</si>
  <si>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</si>
  <si>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</si>
  <si>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</si>
  <si>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</si>
  <si>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</si>
  <si>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</si>
  <si>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</si>
  <si>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</si>
  <si>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</si>
  <si>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</si>
  <si>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</si>
  <si>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</si>
  <si>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</si>
  <si>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</si>
  <si>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</si>
  <si>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</si>
  <si>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</si>
  <si>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</si>
  <si>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</si>
  <si>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</si>
  <si>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</si>
  <si>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</si>
  <si>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</si>
  <si>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</si>
  <si>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</si>
  <si>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</si>
  <si>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</si>
  <si>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</si>
  <si>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</si>
  <si>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</si>
  <si>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</si>
  <si>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</si>
  <si>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</si>
  <si>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</si>
  <si>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</si>
  <si>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</si>
  <si>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</si>
  <si>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</si>
  <si>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</si>
  <si>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</si>
  <si>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</si>
  <si>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</si>
  <si>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</si>
  <si>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</si>
  <si>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</si>
  <si>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</si>
  <si>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</si>
  <si>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</si>
  <si>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</si>
  <si>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</si>
  <si>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</si>
  <si>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</si>
  <si>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</si>
  <si>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</si>
  <si>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</si>
  <si>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</si>
  <si>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</si>
  <si>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</si>
  <si>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</si>
  <si>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</si>
  <si>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</si>
  <si>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</si>
  <si>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</si>
  <si>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</si>
  <si>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</si>
  <si>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</si>
  <si>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</si>
  <si>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</si>
  <si>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</si>
  <si>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</si>
  <si>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</si>
  <si>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</si>
  <si>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</si>
  <si>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</si>
  <si>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</si>
  <si>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</si>
  <si>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</si>
  <si>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</si>
  <si>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</si>
  <si>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</si>
  <si>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</si>
  <si>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</si>
  <si>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</si>
  <si>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</si>
  <si>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</si>
  <si>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</si>
  <si>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</si>
  <si>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</si>
  <si>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</si>
  <si>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</si>
  <si>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</si>
  <si>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</si>
  <si>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</si>
  <si>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</si>
  <si>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</si>
  <si>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</si>
  <si>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</si>
  <si>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</si>
  <si>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</si>
  <si>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</si>
  <si>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</si>
  <si>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</si>
  <si>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</si>
  <si>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</si>
  <si>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</si>
  <si>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</si>
  <si>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</si>
  <si>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</si>
  <si>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</si>
  <si>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</si>
  <si>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</si>
  <si>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</si>
  <si>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</si>
  <si>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</si>
  <si>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</si>
  <si>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</si>
  <si>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</si>
  <si>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</si>
  <si>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</si>
  <si>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</si>
  <si>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</si>
  <si>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</si>
  <si>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</si>
  <si>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</si>
  <si>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</si>
  <si>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</si>
  <si>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</si>
  <si>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</si>
  <si>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</si>
  <si>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</si>
  <si>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</si>
  <si>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</si>
  <si>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</si>
  <si>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</si>
  <si>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</si>
  <si>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</si>
  <si>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</si>
  <si>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</si>
  <si>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</si>
  <si>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</si>
  <si>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</si>
  <si>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</si>
  <si>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</si>
  <si>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</si>
  <si>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</si>
  <si>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</si>
  <si>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</si>
  <si>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</si>
  <si>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</si>
  <si>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</si>
  <si>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</si>
  <si>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</si>
  <si>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</si>
  <si>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</si>
  <si>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</si>
  <si>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</si>
  <si>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</si>
  <si>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</si>
  <si>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</si>
  <si>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</si>
  <si>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</si>
  <si>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</si>
  <si>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</si>
  <si>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</si>
  <si>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</si>
  <si>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</si>
  <si>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</si>
  <si>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</si>
  <si>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</si>
  <si>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</si>
  <si>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</si>
  <si>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</si>
  <si>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</si>
  <si>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</si>
  <si>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</si>
  <si>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</si>
  <si>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</si>
  <si>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</si>
  <si>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</si>
  <si>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</si>
  <si>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</si>
  <si>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</si>
  <si>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</si>
  <si>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</si>
  <si>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</si>
  <si>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</si>
  <si>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</si>
  <si>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</si>
  <si>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</si>
  <si>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</si>
  <si>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</si>
  <si>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</si>
  <si>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</si>
  <si>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</si>
  <si>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</si>
  <si>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</si>
  <si>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</si>
  <si>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</si>
  <si>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</si>
  <si>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</si>
  <si>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</si>
  <si>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</si>
  <si>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</si>
  <si>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</si>
  <si>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</si>
  <si>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</si>
  <si>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</si>
  <si>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</si>
  <si>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</si>
  <si>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</si>
  <si>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</si>
  <si>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</si>
  <si>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</si>
  <si>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</si>
  <si>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</si>
  <si>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</si>
  <si>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</si>
  <si>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</si>
  <si>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</si>
  <si>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</si>
  <si>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</si>
  <si>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</si>
  <si>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</si>
  <si>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</si>
  <si>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</si>
  <si>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</si>
  <si>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</si>
  <si>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</si>
  <si>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</si>
  <si>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</si>
  <si>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</si>
  <si>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</si>
  <si>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</si>
  <si>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</si>
  <si>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</si>
  <si>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</si>
  <si>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</si>
  <si>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</si>
  <si>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</si>
  <si>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</si>
  <si>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</si>
  <si>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</si>
  <si>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</si>
  <si>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</si>
  <si>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</si>
  <si>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</si>
  <si>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</si>
  <si>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</si>
  <si>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</si>
  <si>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</si>
  <si>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</si>
  <si>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</si>
  <si>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</si>
  <si>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</si>
  <si>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</si>
  <si>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</si>
  <si>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</si>
  <si>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</si>
  <si>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</si>
  <si>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</si>
  <si>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</si>
  <si>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</si>
  <si>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</si>
  <si>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</si>
  <si>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</si>
  <si>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</si>
  <si>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</si>
  <si>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</si>
  <si>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</si>
  <si>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</si>
  <si>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</si>
  <si>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</si>
  <si>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</si>
  <si>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</si>
  <si>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</si>
  <si>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</si>
  <si>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</si>
  <si>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</si>
  <si>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</si>
  <si>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</si>
  <si>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</si>
  <si>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</si>
  <si>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</si>
  <si>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</si>
  <si>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</si>
  <si>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</si>
  <si>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</si>
  <si>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</si>
  <si>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</si>
  <si>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</si>
  <si>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</si>
  <si>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</si>
  <si>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</si>
  <si>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</si>
  <si>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</si>
  <si>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</si>
  <si>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</si>
  <si>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</si>
  <si>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</si>
  <si>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</si>
  <si>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</si>
  <si>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</si>
  <si>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</si>
  <si>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</si>
  <si>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</si>
  <si>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</si>
  <si>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</si>
  <si>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</si>
  <si>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</si>
  <si>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</si>
  <si>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</si>
  <si>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</si>
  <si>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</si>
  <si>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</si>
  <si>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</si>
  <si>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</si>
  <si>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</si>
  <si>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</si>
  <si>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</si>
  <si>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</si>
  <si>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</si>
  <si>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</si>
  <si>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</si>
  <si>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</si>
  <si>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</si>
  <si>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</si>
  <si>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</si>
  <si>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</si>
  <si>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</si>
  <si>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</si>
  <si>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</si>
  <si>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</si>
  <si>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</si>
  <si>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</si>
  <si>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</si>
  <si>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</si>
  <si>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</si>
  <si>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</si>
  <si>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</si>
  <si>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</si>
  <si>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</si>
  <si>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</si>
  <si>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</si>
  <si>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</si>
  <si>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</si>
  <si>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</si>
  <si>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</si>
  <si>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</si>
  <si>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</si>
  <si>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</si>
  <si>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</si>
  <si>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</si>
  <si>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</si>
  <si>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</si>
  <si>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</si>
  <si>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</si>
  <si>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</si>
  <si>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</si>
  <si>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</si>
  <si>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</si>
  <si>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</si>
  <si>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</si>
  <si>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</si>
  <si>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</si>
  <si>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</si>
  <si>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</si>
  <si>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</si>
  <si>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</si>
  <si>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</si>
  <si>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</si>
  <si>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</si>
  <si>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</si>
  <si>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</si>
  <si>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</si>
  <si>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</si>
  <si>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</si>
  <si>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</si>
  <si>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</si>
  <si>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</si>
  <si>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</si>
  <si>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</si>
  <si>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</si>
  <si>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</si>
  <si>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</si>
  <si>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</si>
  <si>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</si>
  <si>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</si>
  <si>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</si>
  <si>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</si>
  <si>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</si>
  <si>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</si>
  <si>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</si>
  <si>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</si>
  <si>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</si>
  <si>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</si>
  <si>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</si>
  <si>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</si>
  <si>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</si>
  <si>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</si>
  <si>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</si>
  <si>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</si>
  <si>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</si>
  <si>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</si>
  <si>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</si>
  <si>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</si>
  <si>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</si>
  <si>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</si>
  <si>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</si>
  <si>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</si>
  <si>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</si>
  <si>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</si>
  <si>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</si>
  <si>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</si>
  <si>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</si>
  <si>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</si>
  <si>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</si>
  <si>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</si>
  <si>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</si>
  <si>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</si>
  <si>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</si>
  <si>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</si>
  <si>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</si>
  <si>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</si>
  <si>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</si>
  <si>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</si>
  <si>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</si>
  <si>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</si>
  <si>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</si>
  <si>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</si>
  <si>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</si>
  <si>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</si>
  <si>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</si>
  <si>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</si>
  <si>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</si>
  <si>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</si>
  <si>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</si>
  <si>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</si>
  <si>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</si>
  <si>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</si>
  <si>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</si>
  <si>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</si>
  <si>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</si>
  <si>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</si>
  <si>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</si>
  <si>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</si>
  <si>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</si>
  <si>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</si>
  <si>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</si>
  <si>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</si>
  <si>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</si>
  <si>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</si>
  <si>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</si>
  <si>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</si>
  <si>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</si>
  <si>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</si>
  <si>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</si>
  <si>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</si>
  <si>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</si>
  <si>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</si>
  <si>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</si>
  <si>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</si>
  <si>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</si>
  <si>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</si>
  <si>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</si>
  <si>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</si>
  <si>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</si>
  <si>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</si>
  <si>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</si>
  <si>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</si>
  <si>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</si>
  <si>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</si>
  <si>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</si>
  <si>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</si>
  <si>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</si>
  <si>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</si>
  <si>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</si>
  <si>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</si>
  <si>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</si>
  <si>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</si>
  <si>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</si>
  <si>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</si>
  <si>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</si>
  <si>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</si>
  <si>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</si>
  <si>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</si>
  <si>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</si>
  <si>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</si>
  <si>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</si>
  <si>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</si>
  <si>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</si>
  <si>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</si>
  <si>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</si>
  <si>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</si>
  <si>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</si>
  <si>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</si>
  <si>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</si>
  <si>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</si>
  <si>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</si>
  <si>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</si>
  <si>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</si>
  <si>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</si>
  <si>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</si>
  <si>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</si>
  <si>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</si>
  <si>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</si>
  <si>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</si>
  <si>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</si>
  <si>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</si>
  <si>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</si>
  <si>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</si>
  <si>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</si>
  <si>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</si>
  <si>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</si>
  <si>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</si>
  <si>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</si>
  <si>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</si>
  <si>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</si>
  <si>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</si>
  <si>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</si>
  <si>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</si>
  <si>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</si>
  <si>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</si>
  <si>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</si>
  <si>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</si>
  <si>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</si>
  <si>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</si>
  <si>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</si>
  <si>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</si>
  <si>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</si>
  <si>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</si>
  <si>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</si>
  <si>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</si>
  <si>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</si>
  <si>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</si>
  <si>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</si>
  <si>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</si>
  <si>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</si>
  <si>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</si>
  <si>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</si>
  <si>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</si>
  <si>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</si>
  <si>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</si>
  <si>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</si>
  <si>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</si>
  <si>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</si>
  <si>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</si>
  <si>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</si>
  <si>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</si>
  <si>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</si>
  <si>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</si>
  <si>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</si>
  <si>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</si>
  <si>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</si>
  <si>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</si>
  <si>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</si>
  <si>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</si>
  <si>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</si>
  <si>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</si>
  <si>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</si>
  <si>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</si>
  <si>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</si>
  <si>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</si>
  <si>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</si>
  <si>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</si>
  <si>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</si>
  <si>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</si>
  <si>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</si>
  <si>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</si>
  <si>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</si>
  <si>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</si>
  <si>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</si>
  <si>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</si>
  <si>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</si>
  <si>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</si>
  <si>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</si>
  <si>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</si>
  <si>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</si>
  <si>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</si>
  <si>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</si>
  <si>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</si>
  <si>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</si>
  <si>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</si>
  <si>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</si>
  <si>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</si>
  <si>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</si>
  <si>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</si>
  <si>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</si>
  <si>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</si>
  <si>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</si>
  <si>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</si>
  <si>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</si>
  <si>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</si>
  <si>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</si>
  <si>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</si>
  <si>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</si>
  <si>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</si>
  <si>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</si>
  <si>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</si>
  <si>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</si>
  <si>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</si>
  <si>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</si>
  <si>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</si>
  <si>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</si>
  <si>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</si>
  <si>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</si>
  <si>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</si>
  <si>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</si>
  <si>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</si>
  <si>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</si>
  <si>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</si>
  <si>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</si>
  <si>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</si>
  <si>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</si>
  <si>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</si>
  <si>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</si>
  <si>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</si>
  <si>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</si>
  <si>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</si>
  <si>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</si>
  <si>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</si>
  <si>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</si>
  <si>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</si>
  <si>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</si>
  <si>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</si>
  <si>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</si>
  <si>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</si>
  <si>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</si>
  <si>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</si>
  <si>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</si>
  <si>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</si>
  <si>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</si>
  <si>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</si>
  <si>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</si>
  <si>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</si>
  <si>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</si>
  <si>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</si>
  <si>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</si>
  <si>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</si>
  <si>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</si>
  <si>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</si>
  <si>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</si>
  <si>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</si>
  <si>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</si>
  <si>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</si>
  <si>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</si>
  <si>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</si>
  <si>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</si>
  <si>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</si>
  <si>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</si>
  <si>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</si>
  <si>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</si>
  <si>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</si>
  <si>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</si>
  <si>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</si>
  <si>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</si>
  <si>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</si>
  <si>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</si>
  <si>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</si>
  <si>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</si>
  <si>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</si>
  <si>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</si>
  <si>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</si>
  <si>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</si>
  <si>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</si>
  <si>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</si>
  <si>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</si>
  <si>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</si>
  <si>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</si>
  <si>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</si>
  <si>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</si>
  <si>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</si>
  <si>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</si>
  <si>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</si>
  <si>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</si>
  <si>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</si>
  <si>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</si>
  <si>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</si>
  <si>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</si>
  <si>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</si>
  <si>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</si>
  <si>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</si>
  <si>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</si>
  <si>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</si>
  <si>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</si>
  <si>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</si>
  <si>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</si>
  <si>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</si>
  <si>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</si>
  <si>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</si>
  <si>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</si>
  <si>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</si>
  <si>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</si>
  <si>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</si>
  <si>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</si>
  <si>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</si>
  <si>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</si>
  <si>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</si>
  <si>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</si>
  <si>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</si>
  <si>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</si>
  <si>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</si>
  <si>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</si>
  <si>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</si>
  <si>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</si>
  <si>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</si>
  <si>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</si>
  <si>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</si>
  <si>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</si>
  <si>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</si>
  <si>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</si>
  <si>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</si>
  <si>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</si>
  <si>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</si>
  <si>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</si>
  <si>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</si>
  <si>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</si>
  <si>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</si>
  <si>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</si>
  <si>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</si>
  <si>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</si>
  <si>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</si>
  <si>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</si>
  <si>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</si>
  <si>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</si>
  <si>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</si>
  <si>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</si>
  <si>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</si>
  <si>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</si>
  <si>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</si>
  <si>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</si>
  <si>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</si>
  <si>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</si>
  <si>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</si>
  <si>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</si>
  <si>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</si>
  <si>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</si>
  <si>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</si>
  <si>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</si>
  <si>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</si>
  <si>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</si>
  <si>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</si>
  <si>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</si>
  <si>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</si>
  <si>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</si>
  <si>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</si>
  <si>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</si>
  <si>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</si>
  <si>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</si>
  <si>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</si>
  <si>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</si>
  <si>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</si>
  <si>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</si>
  <si>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</si>
  <si>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</si>
  <si>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</si>
  <si>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</si>
  <si>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</si>
  <si>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</si>
  <si>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</si>
  <si>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</si>
  <si>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</si>
  <si>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</si>
  <si>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</si>
  <si>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</si>
  <si>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</si>
  <si>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</si>
  <si>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</si>
  <si>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</si>
  <si>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</si>
  <si>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</si>
  <si>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</si>
  <si>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</si>
  <si>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</si>
  <si>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</si>
  <si>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</si>
  <si>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</si>
  <si>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</si>
  <si>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</si>
  <si>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</si>
  <si>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</si>
  <si>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</si>
  <si>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</si>
  <si>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</si>
  <si>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</si>
  <si>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</si>
  <si>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</si>
  <si>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</si>
  <si>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</si>
  <si>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</si>
  <si>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</si>
  <si>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</si>
  <si>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</si>
  <si>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</si>
  <si>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</si>
  <si>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</si>
  <si>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</si>
  <si>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</si>
  <si>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</si>
  <si>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</si>
  <si>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</si>
  <si>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</si>
  <si>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</si>
  <si>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</si>
  <si>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</si>
  <si>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</si>
  <si>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</si>
  <si>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</si>
  <si>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</si>
  <si>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</si>
  <si>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</si>
  <si>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</si>
  <si>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</si>
  <si>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</si>
  <si>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</si>
  <si>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</si>
  <si>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</si>
  <si>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</si>
  <si>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</si>
  <si>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</si>
  <si>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</si>
  <si>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</si>
  <si>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</si>
  <si>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</si>
  <si>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</si>
  <si>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</si>
  <si>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</si>
  <si>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</si>
  <si>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</si>
  <si>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</si>
  <si>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</si>
  <si>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</si>
  <si>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</si>
  <si>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</si>
  <si>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</si>
  <si>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</si>
  <si>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</si>
  <si>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</si>
  <si>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</si>
  <si>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</si>
  <si>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</si>
  <si>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</si>
  <si>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</si>
  <si>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</si>
  <si>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</si>
  <si>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</si>
  <si>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</si>
  <si>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</si>
  <si>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</si>
  <si>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</si>
  <si>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</si>
  <si>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</si>
  <si>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</si>
  <si>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</si>
  <si>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</si>
  <si>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</si>
  <si>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</si>
  <si>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</si>
  <si>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</si>
  <si>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</si>
  <si>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</si>
  <si>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</si>
  <si>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</si>
  <si>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</si>
  <si>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</si>
  <si>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</si>
  <si>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</si>
  <si>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</si>
  <si>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</si>
  <si>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</si>
  <si>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</si>
  <si>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</si>
  <si>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</si>
  <si>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</si>
  <si>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</si>
  <si>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</si>
  <si>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</si>
  <si>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</si>
  <si>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</si>
  <si>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</si>
  <si>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</si>
  <si>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</si>
  <si>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</si>
  <si>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</si>
  <si>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</si>
  <si>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</si>
  <si>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</si>
  <si>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</si>
  <si>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</si>
  <si>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</si>
  <si>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</si>
  <si>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</si>
  <si>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</si>
  <si>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</si>
  <si>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</si>
  <si>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</si>
  <si>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</si>
  <si>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</si>
  <si>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</si>
  <si>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</si>
  <si>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</si>
  <si>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</si>
  <si>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</si>
  <si>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</si>
  <si>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</si>
  <si>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</si>
  <si>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</si>
  <si>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</si>
  <si>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</si>
  <si>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</si>
  <si>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</si>
  <si>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</si>
  <si>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</si>
  <si>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</si>
  <si>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</si>
  <si>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</si>
  <si>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</si>
  <si>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</si>
  <si>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</si>
  <si>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</si>
  <si>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</si>
  <si>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</si>
  <si>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</si>
  <si>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</si>
  <si>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</si>
  <si>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</si>
  <si>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</si>
  <si>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</si>
  <si>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</si>
  <si>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</si>
  <si>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</si>
  <si>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</si>
  <si>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</si>
  <si>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</si>
  <si>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</si>
  <si>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</si>
  <si>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</si>
  <si>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</si>
  <si>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</si>
  <si>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</si>
  <si>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</si>
  <si>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</si>
  <si>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</si>
  <si>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</si>
  <si>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</si>
  <si>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</si>
  <si>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</si>
  <si>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</si>
  <si>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</si>
  <si>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</si>
  <si>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</si>
  <si>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</si>
  <si>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</si>
  <si>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</si>
  <si>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</si>
  <si>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</si>
  <si>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</si>
  <si>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</si>
  <si>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</si>
  <si>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</si>
  <si>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</si>
  <si>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</si>
  <si>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</si>
  <si>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</si>
  <si>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</si>
  <si>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</si>
  <si>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</si>
  <si>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</si>
  <si>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</si>
  <si>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</si>
  <si>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</si>
  <si>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</si>
  <si>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</si>
  <si>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</si>
  <si>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</si>
  <si>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</si>
  <si>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</si>
  <si>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</si>
  <si>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</si>
  <si>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</si>
  <si>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</si>
  <si>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</si>
  <si>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</si>
  <si>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</si>
  <si>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</si>
  <si>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</si>
  <si>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</si>
  <si>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</si>
  <si>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</si>
  <si>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</si>
  <si>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</si>
  <si>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</si>
  <si>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</si>
  <si>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</si>
  <si>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</si>
  <si>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</si>
  <si>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</si>
  <si>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</si>
  <si>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</si>
  <si>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</si>
  <si>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</si>
  <si>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</si>
  <si>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</si>
  <si>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</si>
  <si>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</si>
  <si>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</si>
  <si>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</si>
  <si>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</si>
  <si>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</si>
  <si>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</si>
  <si>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</si>
  <si>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</si>
  <si>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</si>
  <si>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</si>
  <si>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</si>
  <si>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</si>
  <si>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</si>
  <si>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</si>
  <si>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</si>
  <si>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</si>
  <si>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</si>
  <si>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</si>
  <si>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</si>
  <si>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</si>
  <si>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</si>
  <si>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</si>
  <si>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</si>
  <si>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</si>
  <si>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</si>
  <si>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</si>
  <si>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</si>
  <si>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</si>
  <si>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</si>
  <si>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</si>
  <si>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</si>
  <si>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</si>
  <si>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</si>
  <si>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</si>
  <si>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</si>
  <si>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</si>
  <si>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</si>
  <si>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</si>
  <si>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</si>
  <si>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</si>
  <si>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</si>
  <si>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</si>
  <si>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</si>
  <si>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</si>
  <si>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</si>
  <si>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</si>
  <si>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</si>
  <si>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</si>
  <si>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</si>
  <si>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</si>
  <si>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</si>
  <si>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</si>
  <si>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</si>
  <si>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</si>
  <si>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</si>
  <si>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</si>
  <si>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</si>
  <si>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</si>
  <si>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</si>
  <si>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</si>
  <si>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</si>
  <si>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</si>
  <si>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</si>
  <si>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</si>
  <si>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</si>
  <si>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</si>
  <si>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</si>
  <si>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</si>
  <si>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</si>
  <si>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</si>
  <si>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</si>
  <si>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</si>
  <si>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</si>
  <si>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</si>
  <si>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</si>
  <si>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</si>
  <si>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</si>
  <si>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</si>
  <si>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</si>
  <si>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</si>
  <si>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</si>
  <si>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</si>
  <si>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</si>
  <si>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</si>
  <si>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</si>
  <si>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</si>
  <si>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</si>
  <si>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</si>
  <si>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</si>
  <si>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</si>
  <si>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</si>
  <si>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</si>
  <si>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</si>
  <si>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</si>
  <si>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</si>
  <si>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</si>
  <si>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</si>
  <si>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</si>
  <si>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</si>
  <si>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</si>
  <si>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</si>
  <si>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</si>
  <si>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</si>
  <si>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</si>
  <si>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</si>
  <si>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</si>
  <si>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</si>
  <si>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</si>
  <si>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</si>
  <si>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</si>
  <si>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</si>
  <si>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</si>
  <si>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</si>
  <si>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</si>
  <si>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</si>
  <si>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</si>
  <si>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</si>
  <si>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</si>
  <si>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</si>
  <si>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</si>
  <si>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</si>
  <si>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</si>
  <si>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</si>
  <si>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</si>
  <si>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</si>
  <si>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</si>
  <si>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</si>
  <si>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</si>
  <si>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</si>
  <si>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</si>
  <si>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</si>
  <si>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</si>
  <si>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</si>
  <si>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</si>
  <si>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</si>
  <si>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</si>
  <si>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</si>
  <si>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</si>
  <si>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</si>
  <si>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</si>
  <si>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</si>
  <si>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</si>
  <si>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</si>
  <si>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</si>
  <si>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</si>
  <si>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</si>
  <si>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</si>
  <si>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</si>
  <si>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</si>
  <si>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</si>
  <si>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</si>
  <si>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</si>
  <si>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</si>
  <si>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</si>
  <si>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</si>
  <si>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</si>
  <si>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</si>
  <si>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</si>
  <si>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</si>
  <si>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</si>
  <si>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</si>
  <si>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</si>
  <si>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</si>
  <si>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</si>
  <si>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</si>
  <si>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</si>
  <si>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</si>
  <si>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</si>
  <si>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</si>
  <si>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</si>
  <si>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</si>
  <si>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</si>
  <si>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</si>
  <si>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</si>
  <si>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</si>
  <si>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</si>
  <si>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</si>
  <si>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</si>
  <si>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</si>
  <si>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</si>
  <si>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</si>
  <si>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</si>
  <si>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</si>
  <si>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</si>
  <si>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</si>
  <si>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</si>
  <si>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</si>
  <si>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</si>
  <si>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</si>
  <si>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</si>
  <si>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</si>
  <si>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</si>
  <si>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</si>
  <si>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</si>
  <si>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</si>
  <si>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</si>
  <si>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</si>
  <si>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</si>
  <si>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</si>
  <si>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</si>
  <si>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</si>
  <si>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</si>
  <si>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</si>
  <si>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</si>
  <si>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</si>
  <si>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</si>
  <si>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</si>
  <si>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</si>
  <si>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</si>
  <si>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</si>
  <si>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</si>
  <si>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</si>
  <si>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</si>
  <si>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</si>
  <si>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</si>
  <si>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</si>
  <si>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</si>
  <si>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</si>
  <si>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</si>
  <si>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</si>
  <si>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</si>
  <si>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</si>
  <si>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</si>
  <si>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</si>
  <si>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</si>
  <si>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</si>
  <si>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</si>
  <si>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</si>
  <si>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</si>
  <si>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</si>
  <si>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</si>
  <si>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</si>
  <si>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</si>
  <si>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</si>
  <si>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</si>
  <si>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</si>
  <si>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</si>
  <si>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</si>
  <si>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</si>
  <si>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</si>
  <si>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</si>
  <si>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</si>
  <si>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</si>
  <si>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</si>
  <si>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</si>
  <si>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</si>
  <si>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</si>
  <si>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</si>
  <si>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</si>
  <si>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</si>
  <si>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</si>
  <si>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</si>
  <si>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</si>
  <si>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</si>
  <si>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</si>
  <si>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</si>
  <si>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</si>
  <si>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</si>
  <si>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</si>
  <si>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</si>
  <si>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</si>
  <si>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</si>
  <si>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</si>
  <si>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</si>
  <si>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</si>
  <si>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</si>
  <si>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</si>
  <si>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</si>
  <si>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</si>
  <si>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</si>
  <si>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</si>
  <si>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</si>
  <si>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</si>
  <si>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</si>
  <si>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</si>
  <si>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</si>
  <si>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</si>
  <si>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</si>
  <si>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</si>
  <si>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</si>
  <si>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</si>
  <si>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</si>
  <si>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</si>
  <si>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</si>
  <si>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</si>
  <si>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</si>
  <si>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</si>
  <si>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</si>
  <si>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</si>
  <si>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</si>
  <si>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</si>
  <si>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</si>
  <si>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</si>
  <si>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</si>
  <si>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</si>
  <si>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</si>
  <si>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</si>
  <si>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</si>
  <si>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</si>
  <si>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</si>
  <si>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</si>
  <si>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</si>
  <si>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</si>
  <si>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</si>
  <si>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</si>
  <si>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</si>
  <si>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</si>
  <si>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</si>
  <si>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</si>
  <si>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</si>
  <si>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</si>
  <si>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</si>
  <si>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</si>
  <si>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</si>
  <si>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</si>
  <si>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</si>
  <si>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</si>
  <si>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</si>
  <si>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</si>
  <si>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</si>
  <si>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</si>
  <si>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</si>
  <si>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</si>
  <si>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</si>
  <si>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</si>
  <si>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</si>
  <si>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</si>
  <si>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</si>
  <si>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</si>
  <si>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</si>
  <si>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</si>
  <si>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</si>
  <si>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</si>
  <si>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</si>
  <si>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</si>
  <si>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</si>
  <si>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</si>
  <si>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</si>
  <si>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</si>
  <si>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</si>
  <si>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</si>
  <si>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</si>
  <si>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</si>
  <si>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</si>
  <si>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</si>
  <si>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</si>
  <si>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</si>
  <si>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</si>
  <si>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</si>
  <si>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</si>
  <si>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</si>
  <si>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</si>
  <si>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</si>
  <si>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</si>
  <si>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</si>
  <si>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</si>
  <si>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</si>
  <si>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</si>
  <si>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</si>
  <si>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</si>
  <si>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</si>
  <si>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</si>
  <si>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</si>
  <si>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</si>
  <si>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</si>
  <si>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</si>
  <si>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</si>
  <si>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</si>
  <si>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</si>
  <si>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</si>
  <si>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</si>
  <si>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</si>
  <si>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</si>
  <si>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</si>
  <si>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</si>
  <si>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</si>
  <si>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</si>
  <si>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</si>
  <si>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</si>
  <si>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</si>
  <si>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</si>
  <si>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</si>
  <si>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</si>
  <si>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</si>
  <si>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</si>
  <si>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</si>
  <si>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</si>
  <si>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</si>
  <si>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</si>
  <si>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</si>
  <si>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</si>
  <si>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</si>
  <si>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</si>
  <si>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</si>
  <si>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</si>
  <si>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</si>
  <si>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</si>
  <si>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</si>
  <si>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</si>
  <si>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</si>
  <si>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</si>
  <si>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</si>
  <si>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</si>
  <si>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</si>
  <si>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</si>
  <si>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</si>
  <si>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</si>
  <si>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</si>
  <si>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</si>
  <si>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</si>
  <si>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</si>
  <si>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</si>
  <si>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</si>
  <si>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</si>
  <si>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</si>
  <si>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</si>
  <si>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</si>
  <si>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</si>
  <si>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</si>
  <si>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</si>
  <si>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</si>
  <si>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</si>
  <si>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</si>
  <si>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</si>
  <si>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</si>
  <si>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</si>
  <si>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</si>
  <si>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</si>
  <si>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</si>
  <si>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</si>
  <si>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</si>
  <si>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</si>
  <si>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</si>
  <si>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</si>
  <si>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</si>
  <si>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</si>
  <si>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</si>
  <si>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</si>
  <si>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</si>
  <si>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</si>
  <si>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</si>
  <si>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</si>
  <si>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</si>
  <si>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</si>
  <si>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</si>
  <si>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</si>
  <si>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</si>
  <si>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</si>
  <si>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</si>
  <si>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</si>
  <si>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</si>
  <si>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</si>
  <si>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</si>
  <si>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</si>
  <si>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</si>
  <si>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</si>
  <si>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</si>
  <si>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</si>
  <si>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</si>
  <si>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</si>
  <si>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</si>
  <si>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</si>
  <si>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</si>
  <si>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</si>
  <si>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</si>
  <si>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</si>
  <si>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</si>
  <si>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</si>
  <si>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</si>
  <si>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</si>
  <si>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</si>
  <si>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</si>
  <si>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</si>
  <si>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</si>
  <si>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</si>
  <si>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</si>
  <si>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</si>
  <si>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</si>
  <si>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</si>
  <si>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</si>
  <si>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</si>
  <si>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</si>
  <si>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</si>
  <si>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</si>
  <si>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</si>
  <si>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</si>
  <si>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</si>
  <si>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</si>
  <si>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</si>
  <si>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</si>
  <si>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</si>
  <si>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</si>
  <si>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</si>
  <si>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</si>
  <si>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</si>
  <si>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</si>
  <si>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</si>
  <si>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</si>
  <si>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</si>
  <si>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</si>
  <si>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</si>
  <si>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</si>
  <si>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</si>
  <si>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</si>
  <si>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</si>
  <si>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</si>
  <si>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</si>
  <si>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</si>
  <si>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</si>
  <si>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</si>
  <si>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</si>
  <si>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</si>
  <si>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</si>
  <si>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</si>
  <si>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</si>
  <si>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</si>
  <si>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</si>
  <si>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</si>
  <si>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</si>
  <si>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</si>
  <si>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</si>
  <si>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</si>
  <si>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</si>
  <si>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</si>
  <si>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</si>
  <si>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</si>
  <si>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</si>
  <si>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</si>
  <si>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</si>
  <si>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</si>
  <si>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</si>
  <si>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</si>
  <si>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</si>
  <si>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</si>
  <si>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</si>
  <si>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</si>
  <si>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</si>
  <si>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</si>
  <si>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</si>
  <si>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</si>
  <si>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</si>
  <si>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</si>
  <si>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</si>
  <si>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</si>
  <si>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</si>
  <si>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</si>
  <si>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</si>
  <si>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</si>
  <si>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</si>
  <si>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</si>
  <si>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</si>
  <si>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</si>
  <si>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</si>
  <si>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</si>
  <si>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</si>
  <si>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</si>
  <si>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</si>
  <si>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</si>
  <si>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</si>
  <si>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</si>
  <si>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</si>
  <si>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</si>
  <si>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</si>
  <si>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</si>
  <si>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</si>
  <si>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</si>
  <si>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</si>
  <si>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</si>
  <si>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</si>
  <si>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</si>
  <si>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</si>
  <si>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</si>
  <si>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</si>
  <si>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</si>
  <si>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</si>
  <si>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</si>
  <si>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</si>
  <si>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</si>
  <si>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</si>
  <si>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</si>
  <si>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</si>
  <si>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</si>
  <si>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</si>
  <si>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</si>
  <si>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</si>
  <si>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</si>
  <si>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</si>
  <si>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</si>
  <si>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</si>
  <si>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</si>
  <si>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</si>
  <si>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</si>
  <si>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</si>
  <si>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</si>
  <si>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</si>
  <si>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</si>
  <si>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</si>
  <si>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</si>
  <si>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</si>
  <si>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</si>
  <si>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</si>
  <si>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</si>
  <si>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</si>
  <si>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</si>
  <si>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</si>
  <si>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</si>
  <si>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</si>
  <si>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</si>
  <si>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</si>
  <si>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</si>
  <si>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</si>
  <si>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</si>
  <si>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</si>
  <si>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</si>
  <si>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</si>
  <si>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</si>
  <si>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</si>
  <si>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</si>
  <si>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</si>
  <si>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</si>
  <si>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</si>
  <si>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</si>
  <si>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</si>
  <si>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</si>
  <si>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</si>
  <si>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</si>
  <si>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</si>
  <si>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</si>
  <si>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</si>
  <si>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</si>
  <si>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</si>
  <si>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</si>
  <si>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</si>
  <si>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</si>
  <si>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</si>
  <si>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</si>
  <si>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</si>
  <si>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</si>
  <si>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</si>
  <si>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</si>
  <si>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</si>
  <si>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</si>
  <si>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</si>
  <si>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</si>
  <si>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</si>
  <si>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</si>
  <si>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</si>
  <si>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</si>
  <si>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</si>
  <si>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</si>
  <si>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</si>
  <si>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</si>
  <si>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</si>
  <si>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</si>
  <si>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</si>
  <si>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</si>
  <si>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</si>
  <si>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</si>
  <si>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</si>
  <si>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</si>
  <si>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</si>
  <si>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</si>
  <si>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</si>
  <si>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</si>
  <si>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</si>
  <si>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</si>
  <si>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</si>
  <si>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</si>
  <si>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</si>
  <si>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</si>
  <si>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</si>
  <si>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</si>
  <si>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</si>
  <si>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</si>
  <si>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</si>
  <si>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</si>
  <si>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</si>
  <si>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</si>
  <si>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</si>
  <si>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</si>
  <si>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</si>
  <si>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</si>
  <si>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</si>
  <si>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</si>
  <si>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</si>
  <si>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</si>
  <si>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</si>
  <si>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</si>
  <si>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</si>
  <si>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</si>
  <si>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</si>
  <si>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</si>
  <si>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</si>
  <si>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</si>
  <si>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</si>
  <si>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</si>
  <si>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</si>
  <si>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</si>
  <si>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</si>
  <si>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</si>
  <si>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</si>
  <si>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</si>
  <si>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</si>
  <si>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</si>
  <si>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</si>
  <si>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</si>
  <si>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</si>
  <si>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</si>
  <si>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</si>
  <si>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</si>
  <si>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</si>
  <si>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</si>
  <si>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</si>
  <si>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</si>
  <si>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</si>
  <si>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</si>
  <si>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</si>
  <si>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</si>
  <si>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</si>
  <si>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</si>
  <si>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</si>
  <si>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</si>
  <si>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</si>
  <si>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</si>
  <si>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</si>
  <si>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</si>
  <si>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</si>
  <si>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</si>
  <si>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</si>
  <si>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</si>
  <si>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</si>
  <si>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</si>
  <si>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</si>
  <si>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</si>
  <si>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</si>
  <si>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</si>
  <si>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</si>
  <si>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</si>
  <si>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</si>
  <si>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</si>
  <si>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</si>
  <si>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</si>
  <si>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</si>
  <si>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</si>
  <si>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</si>
  <si>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</si>
  <si>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</si>
  <si>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</si>
  <si>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</si>
  <si>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</si>
  <si>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</si>
  <si>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</si>
  <si>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</si>
  <si>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</si>
  <si>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</si>
  <si>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</si>
  <si>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</si>
  <si>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</si>
  <si>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</si>
  <si>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</si>
  <si>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</si>
  <si>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</si>
  <si>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</si>
  <si>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</si>
  <si>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</si>
  <si>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</si>
  <si>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</si>
  <si>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</si>
  <si>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</si>
  <si>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</si>
  <si>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</si>
  <si>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</si>
  <si>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</si>
  <si>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</si>
  <si>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</si>
  <si>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</si>
  <si>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</si>
  <si>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</si>
  <si>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</si>
  <si>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</si>
  <si>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</si>
  <si>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</si>
  <si>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</si>
  <si>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</si>
  <si>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</si>
  <si>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</si>
  <si>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</si>
  <si>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</si>
  <si>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</si>
  <si>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</si>
  <si>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</si>
  <si>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</si>
  <si>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</si>
  <si>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</si>
  <si>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</si>
  <si>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</si>
  <si>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</si>
  <si>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</si>
  <si>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</si>
  <si>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</si>
  <si>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</si>
  <si>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</si>
  <si>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</si>
  <si>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</si>
  <si>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</si>
  <si>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</si>
  <si>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</si>
  <si>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</si>
  <si>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</si>
  <si>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</si>
  <si>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</si>
  <si>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</si>
  <si>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</si>
  <si>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</si>
  <si>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</si>
  <si>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</si>
  <si>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</si>
  <si>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</si>
  <si>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</si>
  <si>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</si>
  <si>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</si>
  <si>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</si>
  <si>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</si>
  <si>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</si>
  <si>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</si>
  <si>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</si>
  <si>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</si>
  <si>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</si>
  <si>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</si>
  <si>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</si>
  <si>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</si>
  <si>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</si>
  <si>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</si>
  <si>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</si>
  <si>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</si>
  <si>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</si>
  <si>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</si>
  <si>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</si>
  <si>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</si>
  <si>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</si>
  <si>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</si>
  <si>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</si>
  <si>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</si>
  <si>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</si>
  <si>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</si>
  <si>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</si>
  <si>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</si>
  <si>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</si>
  <si>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</si>
  <si>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</si>
  <si>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</si>
  <si>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</si>
  <si>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</si>
  <si>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</si>
  <si>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</si>
  <si>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</si>
  <si>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</si>
  <si>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</si>
  <si>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</si>
  <si>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</si>
  <si>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</si>
  <si>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</si>
  <si>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</si>
  <si>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</si>
  <si>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</si>
  <si>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</si>
  <si>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</si>
  <si>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</si>
  <si>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</si>
  <si>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</si>
  <si>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</si>
  <si>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</si>
  <si>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</si>
  <si>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</si>
  <si>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</si>
  <si>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</si>
  <si>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</si>
  <si>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</si>
  <si>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</si>
  <si>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</si>
  <si>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</si>
  <si>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</si>
  <si>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</si>
  <si>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</si>
  <si>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</si>
  <si>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</si>
  <si>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</si>
  <si>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</si>
  <si>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</si>
  <si>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</si>
  <si>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</si>
  <si>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</si>
  <si>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</si>
  <si>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</si>
  <si>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</si>
  <si>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</si>
  <si>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</si>
  <si>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</si>
  <si>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</si>
  <si>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</si>
  <si>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</si>
  <si>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</si>
  <si>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</si>
  <si>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</si>
  <si>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</si>
  <si>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</si>
  <si>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</si>
  <si>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</si>
  <si>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</si>
  <si>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</si>
  <si>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</si>
  <si>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</si>
  <si>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</si>
  <si>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</si>
  <si>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</si>
  <si>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</si>
  <si>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</si>
  <si>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</si>
  <si>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</si>
  <si>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</si>
  <si>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</si>
  <si>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</si>
  <si>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</si>
  <si>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</si>
  <si>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</si>
  <si>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</si>
  <si>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</si>
  <si>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</si>
  <si>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</si>
  <si>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</si>
  <si>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</si>
  <si>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</si>
  <si>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</si>
  <si>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</si>
  <si>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</si>
  <si>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</si>
  <si>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</si>
  <si>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</si>
  <si>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</si>
  <si>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</si>
  <si>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</si>
  <si>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</si>
  <si>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</si>
  <si>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</si>
  <si>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</si>
  <si>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</si>
  <si>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</si>
  <si>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</si>
  <si>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</si>
  <si>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</si>
  <si>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</si>
  <si>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</si>
  <si>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</si>
  <si>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</si>
  <si>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</si>
  <si>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</si>
  <si>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</si>
  <si>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</si>
  <si>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</si>
  <si>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</si>
  <si>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</si>
  <si>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</si>
  <si>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</si>
  <si>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</si>
  <si>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</si>
  <si>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</si>
  <si>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</si>
  <si>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</si>
  <si>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</si>
  <si>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</si>
  <si>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</si>
  <si>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</si>
  <si>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</si>
  <si>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</si>
  <si>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</si>
  <si>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</si>
  <si>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</si>
  <si>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</si>
  <si>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</si>
  <si>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</si>
  <si>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</si>
  <si>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</si>
  <si>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</si>
  <si>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</si>
  <si>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</si>
  <si>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</si>
  <si>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</si>
  <si>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</si>
  <si>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</si>
  <si>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</si>
  <si>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</si>
  <si>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</si>
  <si>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</si>
  <si>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</si>
  <si>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</si>
  <si>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</si>
  <si>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</si>
  <si>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</si>
  <si>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</si>
  <si>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</si>
  <si>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</si>
  <si>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</si>
  <si>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</si>
  <si>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</si>
  <si>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</si>
  <si>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</si>
  <si>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</si>
  <si>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</si>
  <si>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</si>
  <si>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</si>
  <si>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</si>
  <si>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</si>
  <si>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</si>
  <si>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</si>
  <si>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</si>
  <si>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</si>
  <si>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</si>
  <si>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</si>
  <si>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</si>
  <si>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</si>
  <si>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</si>
  <si>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</si>
  <si>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</si>
  <si>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</si>
  <si>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</si>
  <si>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</si>
  <si>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</si>
  <si>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</si>
  <si>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</si>
  <si>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</si>
  <si>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</si>
  <si>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</si>
  <si>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</si>
  <si>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</si>
  <si>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</si>
  <si>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</si>
  <si>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</si>
  <si>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</si>
  <si>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</si>
  <si>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</si>
  <si>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</si>
  <si>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</si>
  <si>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</si>
  <si>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</si>
  <si>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</si>
  <si>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</si>
  <si>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</si>
  <si>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</si>
  <si>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</si>
  <si>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</si>
  <si>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</si>
  <si>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</si>
  <si>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</si>
  <si>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</si>
  <si>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</si>
  <si>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</si>
  <si>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</si>
  <si>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</si>
  <si>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</si>
  <si>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</si>
  <si>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</si>
  <si>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</si>
  <si>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</si>
  <si>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</si>
  <si>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</si>
  <si>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</si>
  <si>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</si>
  <si>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</si>
  <si>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</si>
  <si>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</si>
  <si>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</si>
  <si>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</si>
  <si>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</si>
  <si>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</si>
  <si>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</si>
  <si>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</si>
  <si>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</si>
  <si>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</si>
  <si>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</si>
  <si>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</si>
  <si>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</si>
  <si>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</si>
  <si>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</si>
  <si>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</si>
  <si>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</si>
  <si>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</si>
  <si>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</si>
  <si>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</si>
  <si>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</si>
  <si>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</si>
  <si>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</si>
  <si>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</si>
  <si>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</si>
  <si>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</si>
  <si>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</si>
  <si>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</si>
  <si>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</si>
  <si>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</si>
  <si>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</si>
  <si>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</si>
  <si>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</si>
  <si>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</si>
  <si>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</si>
  <si>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</si>
  <si>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</si>
  <si>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</si>
  <si>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</si>
  <si>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</si>
  <si>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</si>
  <si>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</si>
  <si>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</si>
  <si>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</si>
  <si>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</si>
  <si>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</si>
  <si>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</si>
  <si>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</si>
  <si>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</si>
  <si>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</si>
  <si>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</si>
  <si>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</si>
  <si>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</si>
  <si>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</si>
  <si>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</si>
  <si>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</si>
  <si>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</si>
  <si>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</si>
  <si>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</si>
  <si>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</si>
  <si>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</si>
  <si>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</si>
  <si>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</si>
  <si>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</si>
  <si>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</si>
  <si>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</si>
  <si>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</si>
  <si>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</si>
  <si>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</si>
  <si>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</si>
  <si>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</si>
  <si>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</si>
  <si>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</si>
  <si>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</si>
  <si>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</si>
  <si>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</si>
  <si>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</si>
  <si>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</si>
  <si>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</si>
  <si>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</si>
  <si>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</si>
  <si>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</si>
  <si>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</si>
  <si>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</si>
  <si>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</si>
  <si>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</si>
  <si>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</si>
  <si>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</si>
  <si>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</si>
  <si>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</si>
  <si>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</si>
  <si>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</si>
  <si>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</si>
  <si>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</si>
  <si>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</si>
  <si>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</si>
  <si>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</si>
  <si>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</si>
  <si>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</si>
  <si>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</si>
  <si>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</si>
  <si>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</si>
  <si>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</si>
  <si>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</si>
  <si>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</si>
  <si>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</si>
  <si>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</si>
  <si>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</si>
  <si>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</si>
  <si>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</si>
  <si>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</si>
  <si>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</si>
  <si>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</si>
  <si>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</si>
  <si>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</si>
  <si>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</si>
  <si>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</si>
  <si>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</si>
  <si>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</si>
  <si>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</si>
  <si>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</si>
  <si>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</si>
  <si>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</si>
  <si>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</si>
  <si>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</si>
  <si>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</si>
  <si>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</si>
  <si>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</si>
  <si>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</si>
  <si>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</si>
  <si>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</si>
  <si>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</si>
  <si>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</si>
  <si>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</si>
  <si>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</si>
  <si>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</si>
  <si>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</si>
  <si>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</si>
  <si>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</si>
  <si>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</si>
  <si>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</si>
  <si>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</si>
  <si>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</si>
  <si>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</si>
  <si>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</si>
  <si>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</si>
  <si>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</si>
  <si>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</si>
  <si>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</si>
  <si>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</si>
  <si>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</si>
  <si>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</si>
  <si>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</si>
  <si>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</si>
  <si>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</si>
  <si>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</si>
  <si>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</si>
  <si>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</si>
  <si>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</si>
  <si>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</si>
  <si>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</si>
  <si>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</si>
  <si>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</si>
  <si>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</si>
  <si>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</si>
  <si>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</si>
  <si>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</si>
  <si>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</si>
  <si>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</si>
  <si>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</si>
  <si>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</si>
  <si>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</si>
  <si>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</si>
  <si>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</si>
  <si>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</si>
  <si>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</si>
  <si>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</si>
  <si>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</si>
  <si>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</si>
  <si>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</si>
  <si>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</si>
  <si>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</si>
  <si>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</si>
  <si>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</si>
  <si>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</si>
  <si>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</si>
  <si>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</si>
  <si>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</si>
  <si>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</si>
  <si>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</si>
  <si>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</si>
  <si>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</si>
  <si>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</si>
  <si>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</si>
  <si>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</si>
  <si>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</si>
  <si>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</si>
  <si>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</si>
  <si>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</si>
  <si>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</si>
  <si>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</si>
  <si>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</si>
  <si>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</si>
  <si>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</si>
  <si>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</si>
  <si>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</si>
  <si>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</si>
  <si>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</si>
  <si>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</si>
  <si>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</si>
  <si>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</si>
  <si>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</si>
  <si>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</si>
  <si>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</si>
  <si>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</si>
  <si>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</si>
  <si>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</si>
  <si>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</si>
  <si>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</si>
  <si>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</si>
  <si>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</si>
  <si>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</si>
  <si>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</si>
  <si>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</si>
  <si>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</si>
  <si>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</si>
  <si>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</si>
  <si>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</si>
  <si>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</si>
  <si>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</si>
  <si>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</si>
  <si>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</si>
  <si>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</si>
  <si>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</si>
  <si>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</si>
  <si>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</si>
  <si>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</si>
  <si>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</si>
  <si>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</si>
  <si>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</si>
  <si>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</si>
  <si>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</si>
  <si>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</si>
  <si>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</si>
  <si>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</si>
  <si>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</si>
  <si>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</si>
  <si>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</si>
  <si>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</si>
  <si>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</si>
  <si>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</si>
  <si>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</si>
  <si>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</si>
  <si>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</si>
  <si>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</si>
  <si>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</si>
  <si>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</si>
  <si>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</si>
  <si>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</si>
  <si>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</si>
  <si>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</si>
  <si>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</si>
  <si>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</si>
  <si>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</si>
  <si>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</si>
  <si>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</si>
  <si>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</si>
  <si>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</si>
  <si>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</si>
  <si>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</si>
  <si>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</si>
  <si>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</si>
  <si>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</si>
  <si>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</si>
  <si>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</si>
  <si>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</si>
  <si>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</si>
  <si>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</si>
  <si>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</si>
  <si>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</si>
  <si>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</si>
  <si>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</si>
  <si>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</si>
  <si>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</si>
  <si>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</si>
  <si>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</si>
  <si>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</si>
  <si>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</si>
  <si>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</si>
  <si>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</si>
  <si>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</si>
  <si>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</si>
  <si>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</si>
  <si>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</si>
  <si>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</si>
  <si>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</si>
  <si>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</si>
  <si>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</si>
  <si>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</si>
  <si>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</si>
  <si>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</si>
  <si>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</si>
  <si>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</si>
  <si>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</si>
  <si>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</si>
  <si>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</si>
  <si>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</si>
  <si>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</si>
  <si>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</si>
  <si>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</si>
  <si>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</si>
  <si>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</si>
  <si>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</si>
  <si>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</si>
  <si>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</si>
  <si>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</si>
  <si>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</si>
  <si>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</si>
  <si>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</si>
  <si>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</si>
  <si>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</si>
  <si>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</si>
  <si>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</si>
  <si>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</si>
  <si>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</si>
  <si>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</si>
  <si>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</si>
  <si>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</si>
  <si>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</si>
  <si>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</si>
  <si>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</si>
  <si>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</si>
  <si>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</si>
  <si>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</si>
  <si>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</si>
  <si>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</si>
  <si>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</si>
  <si>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</si>
  <si>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</si>
  <si>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</si>
  <si>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</si>
  <si>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</si>
  <si>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</si>
  <si>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</si>
  <si>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</si>
  <si>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</si>
  <si>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</si>
  <si>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</si>
  <si>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</si>
  <si>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</si>
  <si>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</si>
  <si>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</si>
  <si>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</si>
  <si>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</si>
  <si>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</si>
  <si>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</si>
  <si>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</si>
  <si>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</si>
  <si>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</si>
  <si>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</si>
  <si>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</si>
  <si>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</si>
  <si>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</si>
  <si>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</si>
  <si>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</si>
  <si>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</si>
  <si>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</si>
  <si>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</si>
  <si>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</si>
  <si>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</si>
  <si>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</si>
  <si>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</si>
  <si>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</si>
  <si>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</si>
  <si>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</si>
  <si>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</si>
  <si>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</si>
  <si>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</si>
  <si>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</si>
  <si>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</si>
  <si>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</si>
  <si>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</si>
  <si>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</si>
  <si>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</si>
  <si>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</si>
  <si>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</si>
  <si>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</si>
  <si>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</si>
  <si>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</si>
  <si>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</si>
  <si>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</si>
  <si>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</si>
  <si>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</si>
  <si>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</si>
  <si>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</si>
  <si>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</si>
  <si>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</si>
  <si>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</si>
  <si>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</si>
  <si>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</si>
  <si>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</si>
  <si>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</si>
  <si>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</si>
  <si>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</si>
  <si>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</si>
  <si>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</si>
  <si>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</si>
  <si>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</si>
  <si>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</si>
  <si>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</si>
  <si>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</si>
  <si>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</si>
  <si>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</si>
  <si>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</si>
  <si>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</si>
  <si>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</si>
  <si>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</si>
  <si>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</si>
  <si>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</si>
  <si>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</si>
  <si>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</si>
  <si>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</si>
  <si>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</si>
  <si>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</si>
  <si>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</si>
  <si>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</si>
  <si>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</si>
  <si>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</si>
  <si>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</si>
  <si>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</si>
  <si>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</si>
  <si>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</si>
  <si>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</si>
  <si>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</si>
  <si>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</si>
  <si>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</si>
  <si>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</si>
  <si>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</si>
  <si>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</si>
  <si>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</si>
  <si>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</si>
  <si>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</si>
  <si>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</si>
  <si>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</si>
  <si>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</si>
  <si>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</si>
  <si>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</si>
  <si>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</si>
  <si>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</si>
  <si>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</si>
  <si>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</si>
  <si>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</si>
  <si>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</si>
  <si>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</si>
  <si>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</si>
  <si>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</si>
  <si>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</si>
  <si>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</si>
  <si>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</si>
  <si>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</si>
  <si>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</si>
  <si>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</si>
  <si>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</si>
  <si>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</si>
  <si>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</si>
  <si>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</si>
  <si>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</si>
  <si>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</si>
  <si>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</si>
  <si>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</si>
  <si>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</si>
  <si>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</si>
  <si>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</si>
  <si>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</si>
  <si>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</si>
  <si>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</si>
  <si>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</si>
  <si>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</si>
  <si>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</si>
  <si>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</si>
  <si>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</si>
  <si>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</si>
  <si>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</si>
  <si>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</si>
  <si>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</si>
  <si>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</si>
  <si>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</si>
  <si>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</si>
  <si>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</si>
  <si>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</si>
  <si>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</si>
  <si>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</si>
  <si>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</si>
  <si>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</si>
  <si>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</si>
  <si>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</si>
  <si>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</si>
  <si>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</si>
  <si>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</si>
  <si>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</si>
  <si>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</si>
  <si>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</si>
  <si>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</si>
  <si>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</si>
  <si>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</si>
  <si>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</si>
  <si>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</si>
  <si>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</si>
  <si>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</si>
  <si>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</si>
  <si>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</si>
  <si>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</si>
  <si>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</si>
  <si>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</si>
  <si>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</si>
  <si>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</si>
  <si>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</si>
  <si>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</si>
  <si>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</si>
  <si>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</si>
  <si>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</si>
  <si>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</si>
  <si>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</si>
  <si>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</si>
  <si>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</si>
  <si>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</si>
  <si>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</si>
  <si>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</si>
  <si>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</si>
  <si>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</si>
  <si>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</si>
  <si>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</si>
  <si>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</si>
  <si>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</si>
  <si>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</si>
  <si>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</si>
  <si>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</si>
  <si>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</si>
  <si>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</si>
  <si>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</si>
  <si>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</si>
  <si>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</si>
  <si>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</si>
  <si>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</si>
  <si>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</si>
  <si>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</si>
  <si>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</si>
  <si>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</si>
  <si>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</si>
  <si>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</si>
  <si>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</si>
  <si>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</si>
  <si>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</si>
  <si>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</si>
  <si>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</si>
  <si>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</si>
  <si>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</si>
  <si>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</si>
  <si>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</si>
  <si>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</si>
  <si>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</si>
  <si>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</si>
  <si>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</si>
  <si>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</si>
  <si>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</si>
  <si>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</si>
  <si>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</si>
  <si>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</si>
  <si>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</si>
  <si>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</si>
  <si>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</si>
  <si>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</si>
  <si>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</si>
  <si>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</si>
  <si>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</si>
  <si>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</si>
  <si>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</si>
  <si>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</si>
  <si>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</si>
  <si>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</si>
  <si>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</si>
  <si>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</si>
  <si>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</si>
  <si>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</si>
  <si>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</si>
  <si>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</si>
  <si>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</si>
  <si>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</si>
  <si>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</si>
  <si>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</si>
  <si>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</si>
  <si>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</si>
  <si>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</si>
  <si>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</si>
  <si>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</si>
  <si>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</si>
  <si>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</si>
  <si>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</si>
  <si>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</si>
  <si>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</si>
  <si>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</si>
  <si>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</si>
  <si>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</si>
  <si>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</si>
  <si>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</si>
  <si>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</si>
  <si>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</si>
  <si>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</si>
  <si>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</si>
  <si>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</si>
  <si>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</si>
  <si>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</si>
  <si>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</si>
  <si>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</si>
  <si>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</si>
  <si>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</si>
  <si>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</si>
  <si>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</si>
  <si>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</si>
  <si>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</si>
  <si>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</si>
  <si>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</si>
  <si>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</si>
  <si>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</si>
  <si>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</si>
  <si>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</si>
  <si>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</si>
  <si>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</si>
  <si>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</si>
  <si>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</si>
  <si>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</si>
  <si>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</si>
  <si>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</si>
  <si>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</si>
  <si>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</si>
  <si>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</si>
  <si>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</si>
  <si>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</si>
  <si>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</si>
  <si>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</si>
  <si>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</si>
  <si>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</si>
  <si>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</si>
  <si>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</si>
  <si>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</si>
  <si>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</si>
  <si>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</si>
  <si>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</si>
  <si>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</si>
  <si>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</si>
  <si>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</si>
  <si>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</si>
  <si>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</si>
  <si>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</si>
  <si>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</si>
  <si>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</si>
  <si>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</si>
  <si>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</si>
  <si>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</si>
  <si>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</si>
  <si>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</si>
  <si>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</si>
  <si>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</si>
  <si>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</si>
  <si>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</si>
  <si>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</si>
  <si>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</si>
  <si>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</si>
  <si>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</si>
  <si>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</si>
  <si>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</si>
  <si>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</si>
  <si>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</si>
  <si>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</si>
  <si>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</si>
  <si>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</si>
  <si>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</si>
  <si>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</si>
  <si>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</si>
  <si>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</si>
  <si>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</si>
  <si>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</si>
  <si>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</si>
  <si>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</si>
  <si>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</si>
  <si>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</si>
  <si>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</si>
  <si>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</si>
  <si>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</si>
  <si>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</si>
  <si>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</si>
  <si>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</si>
  <si>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</si>
  <si>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</si>
  <si>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</si>
  <si>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</si>
  <si>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</si>
  <si>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</si>
  <si>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</si>
  <si>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</si>
  <si>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</si>
  <si>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</si>
  <si>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</si>
  <si>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</si>
  <si>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</si>
  <si>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</si>
  <si>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</si>
  <si>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</si>
  <si>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</si>
  <si>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</si>
  <si>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</si>
  <si>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</si>
  <si>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</si>
  <si>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</si>
  <si>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</si>
  <si>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</si>
  <si>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</si>
  <si>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</si>
  <si>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</si>
  <si>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</si>
  <si>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</si>
  <si>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</si>
  <si>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</si>
  <si>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</si>
  <si>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</si>
  <si>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</si>
  <si>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</si>
  <si>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</si>
  <si>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</si>
  <si>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</si>
  <si>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</si>
  <si>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</si>
  <si>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</si>
  <si>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</si>
  <si>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</si>
  <si>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</si>
  <si>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</si>
  <si>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</si>
  <si>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</si>
  <si>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</si>
  <si>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</si>
  <si>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</si>
  <si>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</si>
  <si>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</si>
  <si>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</si>
  <si>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</si>
  <si>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</si>
  <si>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</si>
  <si>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</si>
  <si>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</si>
  <si>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</si>
  <si>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</si>
  <si>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</si>
  <si>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</si>
  <si>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</si>
  <si>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</si>
  <si>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</si>
  <si>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</si>
  <si>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</si>
  <si>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</si>
  <si>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</si>
  <si>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</si>
  <si>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</si>
  <si>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</si>
  <si>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</si>
  <si>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</si>
  <si>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</si>
  <si>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</si>
  <si>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</si>
  <si>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</si>
  <si>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</si>
  <si>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</si>
  <si>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</si>
  <si>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</si>
  <si>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</si>
  <si>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</si>
  <si>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</si>
  <si>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</si>
  <si>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</si>
  <si>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</si>
  <si>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</si>
  <si>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</si>
  <si>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</si>
  <si>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</si>
  <si>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</si>
  <si>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</si>
  <si>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</si>
  <si>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</si>
  <si>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</si>
  <si>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</si>
  <si>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</si>
  <si>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</si>
  <si>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</si>
  <si>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</si>
  <si>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</si>
  <si>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</si>
  <si>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</si>
  <si>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</si>
  <si>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</si>
  <si>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</si>
  <si>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</si>
  <si>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</si>
  <si>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</si>
  <si>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</si>
  <si>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</si>
  <si>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</si>
  <si>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</si>
  <si>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</si>
  <si>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</si>
  <si>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</si>
  <si>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</si>
  <si>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</si>
  <si>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</si>
  <si>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</si>
  <si>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</si>
  <si>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</si>
  <si>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</si>
  <si>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</si>
  <si>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</si>
  <si>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</si>
  <si>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</si>
  <si>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</si>
  <si>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</si>
  <si>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</si>
  <si>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</si>
  <si>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</si>
  <si>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</si>
  <si>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</si>
  <si>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</si>
  <si>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</si>
  <si>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</si>
  <si>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</si>
  <si>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</si>
  <si>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</si>
  <si>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</si>
  <si>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</si>
  <si>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</si>
  <si>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</si>
  <si>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</si>
  <si>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</si>
  <si>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</si>
  <si>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</si>
  <si>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</si>
  <si>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</si>
  <si>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</si>
  <si>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</si>
  <si>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</si>
  <si>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</si>
  <si>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</si>
  <si>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</si>
  <si>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</si>
  <si>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</si>
  <si>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</si>
  <si>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</si>
  <si>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</si>
  <si>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</si>
  <si>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</si>
  <si>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</si>
  <si>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</si>
  <si>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</si>
  <si>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</si>
  <si>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</si>
  <si>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</si>
  <si>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</si>
  <si>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</si>
  <si>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</si>
  <si>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</si>
  <si>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</si>
  <si>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</si>
  <si>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</si>
  <si>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</si>
  <si>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</si>
  <si>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</si>
  <si>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</si>
  <si>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</si>
  <si>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</si>
  <si>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</si>
  <si>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</si>
  <si>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</si>
  <si>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</si>
  <si>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</si>
  <si>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</si>
  <si>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</si>
  <si>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</si>
  <si>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</si>
  <si>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</si>
  <si>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</si>
  <si>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</si>
  <si>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</si>
  <si>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</si>
  <si>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</si>
  <si>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</si>
  <si>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</si>
  <si>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</si>
  <si>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</si>
  <si>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</si>
  <si>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</si>
  <si>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</si>
  <si>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</si>
  <si>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</si>
  <si>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</si>
  <si>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</si>
  <si>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</si>
  <si>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</si>
  <si>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</si>
  <si>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</si>
  <si>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</si>
  <si>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</si>
  <si>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</si>
  <si>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</si>
  <si>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</si>
  <si>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</si>
  <si>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</si>
  <si>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</si>
  <si>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</si>
  <si>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</si>
  <si>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</si>
  <si>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</si>
  <si>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</si>
  <si>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</si>
  <si>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</si>
  <si>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</si>
  <si>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</si>
  <si>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</si>
  <si>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</si>
  <si>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</si>
  <si>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</si>
  <si>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</si>
  <si>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</si>
  <si>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</si>
  <si>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</si>
  <si>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</si>
  <si>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</si>
  <si>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</si>
  <si>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</si>
  <si>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</si>
  <si>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</si>
  <si>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</si>
  <si>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</si>
  <si>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</si>
  <si>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</si>
  <si>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</si>
  <si>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</si>
  <si>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</si>
  <si>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</si>
  <si>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</si>
  <si>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</si>
  <si>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</si>
  <si>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</si>
  <si>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</si>
  <si>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</si>
  <si>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</si>
  <si>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</si>
  <si>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</si>
  <si>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</si>
  <si>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</si>
  <si>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</si>
  <si>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</si>
  <si>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</si>
  <si>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</si>
  <si>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</si>
  <si>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</si>
  <si>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</si>
  <si>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</si>
  <si>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</si>
  <si>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</si>
  <si>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</si>
  <si>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</si>
  <si>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</si>
  <si>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</si>
  <si>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</si>
  <si>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</si>
  <si>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</si>
  <si>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</si>
  <si>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</si>
  <si>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</si>
  <si>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</si>
  <si>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</si>
  <si>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</si>
  <si>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</si>
  <si>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</si>
  <si>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</si>
  <si>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</si>
  <si>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</si>
  <si>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</si>
  <si>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</si>
  <si>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</si>
  <si>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</si>
  <si>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</si>
  <si>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</si>
  <si>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</si>
  <si>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</si>
  <si>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</si>
  <si>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</si>
  <si>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</si>
  <si>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</si>
  <si>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</si>
  <si>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</si>
  <si>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</si>
  <si>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</si>
  <si>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</si>
  <si>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</si>
  <si>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</si>
  <si>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</si>
  <si>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</si>
  <si>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</si>
  <si>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</si>
  <si>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</si>
  <si>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</si>
  <si>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</si>
  <si>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</si>
  <si>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</si>
  <si>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</si>
  <si>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</si>
  <si>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</si>
  <si>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</si>
  <si>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</si>
  <si>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</si>
  <si>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</si>
  <si>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</si>
  <si>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</si>
  <si>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</si>
  <si>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</si>
  <si>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</si>
  <si>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</si>
  <si>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</si>
  <si>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</si>
  <si>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</si>
  <si>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</si>
  <si>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</si>
  <si>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</si>
  <si>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</si>
  <si>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</si>
  <si>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</si>
  <si>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</si>
  <si>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</si>
  <si>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</si>
  <si>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</si>
  <si>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</si>
  <si>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</si>
  <si>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</si>
  <si>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</si>
  <si>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</si>
  <si>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</si>
  <si>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</si>
  <si>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</si>
  <si>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</si>
  <si>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</si>
  <si>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</si>
  <si>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</si>
  <si>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</si>
  <si>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</si>
  <si>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</si>
  <si>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</si>
  <si>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</si>
  <si>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</si>
  <si>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</si>
  <si>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</si>
  <si>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</si>
  <si>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</si>
  <si>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</si>
  <si>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</si>
  <si>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</si>
  <si>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</si>
  <si>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</si>
  <si>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</si>
  <si>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</si>
  <si>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</si>
  <si>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</si>
  <si>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</si>
  <si>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</si>
  <si>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</si>
  <si>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</si>
  <si>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</si>
  <si>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</si>
  <si>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</si>
  <si>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</si>
  <si>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</si>
  <si>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</si>
  <si>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</si>
  <si>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</si>
  <si>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</si>
  <si>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</si>
  <si>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</si>
  <si>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</si>
  <si>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</si>
  <si>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</si>
  <si>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</si>
  <si>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</si>
  <si>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</si>
  <si>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</si>
  <si>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</si>
  <si>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</si>
  <si>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</si>
  <si>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</si>
  <si>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</si>
  <si>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</si>
  <si>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</si>
  <si>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</si>
  <si>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</si>
  <si>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</si>
  <si>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</si>
  <si>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</si>
  <si>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</si>
  <si>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</si>
  <si>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</si>
  <si>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</si>
  <si>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</si>
  <si>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</si>
  <si>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</si>
  <si>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</si>
  <si>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</si>
  <si>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</si>
  <si>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</si>
  <si>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</si>
  <si>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</si>
  <si>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</si>
  <si>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</si>
  <si>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</si>
  <si>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</si>
  <si>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</si>
  <si>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</si>
  <si>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</si>
  <si>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</si>
  <si>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</si>
  <si>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</si>
  <si>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</si>
  <si>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</si>
  <si>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</si>
  <si>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</si>
  <si>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</si>
  <si>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</si>
  <si>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</si>
  <si>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</si>
  <si>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</si>
  <si>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</si>
  <si>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</si>
  <si>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</si>
  <si>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</si>
  <si>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</si>
  <si>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</si>
  <si>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</si>
  <si>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</si>
  <si>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</si>
  <si>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</si>
  <si>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</si>
  <si>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</si>
  <si>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</si>
  <si>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</si>
  <si>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</si>
  <si>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</si>
  <si>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</si>
  <si>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</si>
  <si>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</si>
  <si>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</si>
  <si>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</si>
  <si>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</si>
  <si>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</si>
  <si>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</si>
  <si>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</si>
  <si>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</si>
  <si>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</si>
  <si>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</si>
  <si>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</si>
  <si>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</si>
  <si>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</si>
  <si>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</si>
  <si>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</si>
  <si>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</si>
  <si>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</si>
  <si>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</si>
  <si>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</si>
  <si>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</si>
  <si>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</si>
  <si>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</si>
  <si>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</si>
  <si>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</si>
  <si>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</si>
  <si>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</si>
  <si>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</si>
  <si>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</si>
  <si>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</si>
  <si>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</si>
  <si>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</si>
  <si>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</si>
  <si>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</si>
  <si>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</si>
  <si>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</si>
  <si>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</si>
  <si>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</si>
  <si>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</si>
  <si>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</si>
  <si>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</si>
  <si>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</si>
  <si>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</si>
  <si>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</si>
  <si>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</si>
  <si>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</si>
  <si>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</si>
  <si>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</si>
  <si>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</si>
  <si>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</si>
  <si>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</si>
  <si>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</si>
  <si>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</si>
  <si>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</si>
  <si>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</si>
  <si>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</si>
  <si>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</si>
  <si>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</si>
  <si>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</si>
  <si>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</si>
  <si>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</si>
  <si>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</si>
  <si>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</si>
  <si>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</si>
  <si>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</si>
  <si>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</si>
  <si>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</si>
  <si>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</si>
  <si>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</si>
  <si>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</si>
  <si>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</si>
  <si>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</si>
  <si>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</si>
  <si>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</si>
  <si>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</si>
  <si>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</si>
  <si>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</si>
  <si>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</si>
  <si>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</si>
  <si>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</si>
  <si>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</si>
  <si>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</si>
  <si>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</si>
  <si>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</si>
  <si>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</si>
  <si>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</si>
  <si>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</si>
  <si>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</si>
  <si>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</si>
  <si>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</si>
  <si>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</si>
  <si>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</si>
  <si>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</si>
  <si>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</si>
  <si>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</si>
  <si>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</si>
  <si>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</si>
  <si>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</si>
  <si>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</si>
  <si>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</si>
  <si>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</si>
  <si>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</si>
  <si>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</si>
  <si>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</si>
  <si>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</si>
  <si>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</si>
  <si>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</si>
  <si>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</si>
  <si>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</si>
  <si>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</si>
  <si>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</si>
  <si>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</si>
  <si>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</si>
  <si>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</si>
  <si>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</si>
  <si>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</si>
  <si>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</si>
  <si>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</si>
  <si>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</si>
  <si>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</si>
  <si>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</si>
  <si>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</si>
  <si>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</si>
  <si>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</si>
  <si>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</si>
  <si>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</si>
  <si>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</si>
  <si>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</si>
  <si>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</si>
  <si>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</si>
  <si>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</si>
  <si>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</si>
  <si>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</si>
  <si>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</si>
  <si>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</si>
  <si>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</si>
  <si>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</si>
  <si>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</si>
  <si>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</si>
  <si>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</si>
  <si>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</si>
  <si>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</si>
  <si>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</si>
  <si>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</si>
  <si>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</si>
  <si>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</si>
  <si>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</si>
  <si>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</si>
  <si>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</si>
  <si>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</si>
  <si>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</si>
  <si>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</si>
  <si>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</si>
  <si>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</si>
  <si>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</si>
  <si>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</si>
  <si>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</si>
  <si>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</si>
  <si>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</si>
  <si>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</si>
  <si>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</si>
  <si>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</si>
  <si>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</si>
  <si>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</si>
  <si>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</si>
  <si>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</si>
  <si>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</si>
  <si>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</si>
  <si>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</si>
  <si>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</si>
  <si>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</si>
  <si>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</si>
  <si>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</si>
  <si>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</si>
  <si>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</si>
  <si>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</si>
  <si>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</si>
  <si>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</si>
  <si>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</si>
  <si>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</si>
  <si>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</si>
  <si>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</si>
  <si>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</si>
  <si>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</si>
  <si>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</si>
  <si>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</si>
  <si>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</si>
  <si>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</si>
  <si>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</si>
  <si>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</si>
  <si>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</si>
  <si>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</si>
  <si>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</si>
  <si>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</si>
  <si>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</si>
  <si>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</si>
  <si>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</si>
  <si>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</si>
  <si>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</si>
  <si>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</si>
  <si>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</si>
  <si>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</si>
  <si>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</si>
  <si>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</si>
  <si>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</si>
  <si>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</si>
  <si>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</si>
  <si>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</si>
  <si>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</si>
  <si>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</si>
  <si>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</si>
  <si>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</si>
  <si>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</si>
  <si>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</si>
  <si>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</si>
  <si>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</si>
  <si>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</si>
  <si>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</si>
  <si>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</si>
  <si>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</si>
  <si>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</si>
  <si>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</si>
  <si>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</si>
  <si>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</si>
  <si>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</si>
  <si>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</si>
  <si>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</si>
  <si>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</si>
  <si>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</si>
  <si>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</si>
  <si>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</si>
  <si>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</si>
  <si>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</si>
  <si>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</si>
  <si>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</si>
  <si>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</si>
  <si>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</si>
  <si>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</si>
  <si>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</si>
  <si>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</si>
  <si>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</si>
  <si>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</si>
  <si>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</si>
  <si>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</si>
  <si>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</si>
  <si>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</si>
  <si>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</si>
  <si>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</si>
  <si>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</si>
  <si>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</si>
  <si>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</si>
  <si>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</si>
  <si>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</si>
  <si>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</si>
  <si>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</si>
  <si>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</si>
  <si>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</si>
  <si>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</si>
  <si>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</si>
  <si>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</si>
  <si>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</si>
  <si>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</si>
  <si>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</si>
  <si>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</si>
  <si>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</si>
  <si>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</si>
  <si>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</si>
  <si>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</si>
  <si>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</si>
  <si>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</si>
  <si>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</si>
  <si>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</si>
  <si>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</si>
  <si>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</si>
  <si>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</si>
  <si>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</si>
  <si>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</si>
  <si>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</si>
  <si>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</si>
  <si>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</si>
  <si>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</si>
  <si>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</si>
  <si>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</si>
  <si>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</si>
  <si>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</si>
  <si>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</si>
  <si>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</si>
  <si>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</si>
  <si>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</si>
  <si>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</si>
  <si>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</si>
  <si>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</si>
  <si>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</si>
  <si>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</si>
  <si>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</si>
  <si>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</si>
  <si>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</si>
  <si>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</si>
  <si>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</si>
  <si>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</si>
  <si>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</si>
  <si>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</si>
  <si>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</si>
  <si>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</si>
  <si>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</si>
  <si>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</si>
  <si>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</si>
  <si>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</si>
  <si>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</si>
  <si>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</si>
  <si>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</si>
  <si>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</si>
  <si>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</si>
  <si>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</si>
  <si>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</si>
  <si>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</si>
  <si>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</si>
  <si>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</si>
  <si>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</si>
  <si>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</si>
  <si>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</si>
  <si>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</si>
  <si>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</si>
  <si>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</si>
  <si>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</si>
  <si>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</si>
  <si>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</si>
  <si>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</si>
  <si>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</si>
  <si>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</si>
  <si>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</si>
  <si>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</si>
  <si>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</si>
  <si>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</si>
  <si>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</si>
  <si>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</si>
  <si>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</si>
  <si>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</si>
  <si>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</si>
  <si>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</si>
  <si>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</si>
  <si>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</si>
  <si>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</si>
  <si>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</si>
  <si>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</si>
  <si>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</si>
  <si>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</si>
  <si>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</si>
  <si>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</si>
  <si>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</si>
  <si>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</si>
  <si>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</si>
  <si>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</si>
  <si>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</si>
  <si>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</si>
  <si>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</si>
  <si>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</si>
  <si>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</si>
  <si>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</si>
  <si>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</si>
  <si>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</si>
  <si>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</si>
  <si>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</si>
  <si>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</si>
  <si>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</si>
  <si>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</si>
  <si>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</si>
  <si>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</si>
  <si>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</si>
  <si>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</si>
  <si>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</si>
  <si>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</si>
  <si>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</si>
  <si>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</si>
  <si>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</si>
  <si>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</si>
  <si>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</si>
  <si>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</si>
  <si>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</si>
  <si>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</si>
  <si>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</si>
  <si>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</si>
  <si>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</si>
  <si>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</si>
  <si>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</si>
  <si>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</si>
  <si>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</si>
  <si>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</si>
  <si>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</si>
  <si>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</si>
  <si>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</si>
  <si>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</si>
  <si>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</si>
  <si>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</si>
  <si>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</si>
  <si>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</si>
  <si>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</si>
  <si>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</si>
  <si>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</si>
  <si>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</si>
  <si>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</si>
  <si>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</si>
  <si>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</si>
  <si>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</si>
  <si>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</si>
  <si>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</si>
  <si>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</si>
  <si>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</si>
  <si>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</si>
  <si>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</si>
  <si>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</si>
  <si>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</si>
  <si>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</si>
  <si>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</si>
  <si>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</si>
  <si>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</si>
  <si>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</si>
  <si>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</si>
  <si>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</si>
  <si>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</si>
  <si>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</si>
  <si>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</si>
  <si>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</si>
  <si>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</si>
  <si>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</si>
  <si>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</si>
  <si>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</si>
  <si>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</si>
  <si>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</si>
  <si>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</si>
  <si>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</si>
  <si>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</si>
  <si>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</si>
  <si>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</si>
  <si>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</si>
  <si>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</si>
  <si>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</si>
  <si>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</si>
  <si>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</si>
  <si>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</si>
  <si>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</si>
  <si>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</si>
  <si>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</si>
  <si>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</si>
  <si>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</si>
  <si>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</si>
  <si>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</si>
  <si>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</si>
  <si>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</si>
  <si>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</si>
  <si>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</si>
  <si>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</si>
  <si>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</si>
  <si>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</si>
  <si>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</si>
  <si>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</si>
  <si>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</si>
  <si>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</si>
  <si>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</si>
  <si>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</si>
  <si>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</si>
  <si>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</si>
  <si>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</si>
  <si>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</si>
  <si>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</si>
  <si>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</si>
  <si>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</si>
  <si>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</si>
  <si>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</si>
  <si>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</si>
  <si>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</si>
  <si>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</si>
  <si>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</si>
  <si>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</si>
  <si>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</si>
  <si>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</si>
  <si>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</si>
  <si>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</si>
  <si>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</si>
  <si>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</si>
  <si>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</si>
  <si>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</si>
  <si>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</si>
  <si>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</si>
  <si>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</si>
  <si>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</si>
  <si>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</si>
  <si>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</si>
  <si>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</si>
  <si>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</si>
  <si>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</si>
  <si>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</si>
  <si>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</si>
  <si>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</si>
  <si>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</si>
  <si>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</si>
  <si>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</si>
  <si>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</si>
  <si>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</si>
  <si>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</si>
  <si>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</si>
  <si>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</si>
  <si>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</si>
  <si>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</si>
  <si>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</si>
  <si>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</si>
  <si>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</si>
  <si>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</si>
  <si>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</si>
  <si>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</si>
  <si>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</si>
  <si>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</si>
  <si>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</si>
  <si>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</si>
  <si>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</si>
  <si>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</si>
  <si>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</si>
  <si>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</si>
  <si>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</si>
  <si>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</si>
  <si>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</si>
  <si>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</si>
  <si>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</si>
  <si>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</si>
  <si>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</si>
  <si>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</si>
  <si>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</si>
  <si>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</si>
  <si>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</si>
  <si>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</si>
  <si>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</si>
  <si>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</si>
  <si>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</si>
  <si>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</si>
  <si>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</si>
  <si>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</si>
  <si>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</si>
  <si>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</si>
  <si>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</si>
  <si>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</si>
  <si>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</si>
  <si>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</si>
  <si>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</si>
  <si>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</si>
  <si>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</si>
  <si>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</si>
  <si>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</si>
  <si>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</si>
  <si>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</si>
  <si>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</si>
  <si>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</si>
  <si>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</si>
  <si>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</si>
  <si>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</si>
  <si>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</si>
  <si>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</si>
  <si>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</si>
  <si>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</si>
  <si>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</si>
  <si>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</si>
  <si>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</si>
  <si>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</si>
  <si>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</si>
  <si>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</si>
  <si>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</si>
  <si>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</si>
  <si>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</si>
  <si>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</si>
  <si>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</si>
  <si>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</si>
  <si>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</si>
  <si>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</si>
  <si>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</si>
  <si>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</si>
  <si>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</si>
  <si>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</si>
  <si>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</si>
  <si>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</si>
  <si>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</si>
  <si>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</si>
  <si>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</si>
  <si>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</si>
  <si>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</si>
  <si>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</si>
  <si>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</si>
  <si>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</si>
  <si>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</si>
  <si>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</si>
  <si>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</si>
  <si>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</si>
  <si>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</si>
  <si>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</si>
  <si>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</si>
  <si>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</si>
  <si>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</si>
  <si>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</si>
  <si>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</si>
  <si>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</si>
  <si>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</si>
  <si>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</si>
  <si>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</si>
  <si>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</si>
  <si>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</si>
  <si>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</si>
  <si>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</si>
  <si>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</si>
  <si>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</si>
  <si>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</si>
  <si>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</si>
  <si>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</si>
  <si>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</si>
  <si>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</si>
  <si>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</si>
  <si>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</si>
  <si>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</si>
  <si>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</si>
  <si>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</si>
  <si>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</si>
  <si>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</si>
  <si>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</si>
  <si>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</si>
  <si>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</si>
  <si>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</si>
  <si>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</si>
  <si>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</si>
  <si>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</si>
  <si>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</si>
  <si>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</si>
  <si>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</si>
  <si>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</si>
  <si>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</si>
  <si>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</si>
  <si>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</si>
  <si>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</si>
  <si>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</si>
  <si>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</si>
  <si>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</si>
  <si>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</si>
  <si>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</si>
  <si>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</si>
  <si>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</si>
  <si>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</si>
  <si>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</si>
  <si>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</si>
  <si>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</si>
  <si>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</si>
  <si>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</si>
  <si>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</si>
  <si>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</si>
  <si>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</si>
  <si>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</si>
  <si>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</si>
  <si>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</si>
  <si>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</si>
  <si>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</si>
  <si>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</si>
  <si>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</si>
  <si>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</si>
  <si>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</si>
  <si>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</si>
  <si>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</si>
  <si>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</si>
  <si>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</si>
  <si>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</si>
  <si>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</si>
  <si>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</si>
  <si>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</si>
  <si>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</si>
  <si>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</si>
  <si>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</si>
  <si>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</si>
  <si>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</si>
  <si>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</si>
  <si>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</si>
  <si>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</si>
  <si>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</si>
  <si>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</si>
  <si>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</si>
  <si>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</si>
  <si>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</si>
  <si>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</si>
  <si>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</si>
  <si>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</si>
  <si>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</si>
  <si>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</si>
  <si>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</si>
  <si>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</si>
  <si>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</si>
  <si>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</si>
  <si>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</si>
  <si>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</si>
  <si>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</si>
  <si>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</si>
  <si>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</si>
  <si>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</si>
  <si>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</si>
  <si>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</si>
  <si>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</si>
  <si>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</si>
  <si>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</si>
  <si>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</si>
  <si>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</si>
  <si>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</si>
  <si>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</si>
  <si>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</si>
  <si>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</si>
  <si>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</si>
  <si>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</si>
  <si>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</si>
  <si>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</si>
  <si>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</si>
  <si>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</si>
  <si>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</si>
  <si>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</si>
  <si>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</si>
  <si>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</si>
  <si>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</si>
  <si>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</si>
  <si>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</si>
  <si>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</si>
  <si>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</si>
  <si>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</si>
  <si>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</si>
  <si>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</si>
  <si>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</si>
  <si>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</si>
  <si>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</si>
  <si>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</si>
  <si>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</si>
  <si>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</si>
  <si>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</si>
  <si>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</si>
  <si>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</si>
  <si>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</si>
  <si>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</si>
  <si>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</si>
  <si>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</si>
  <si>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</si>
  <si>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</si>
  <si>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</si>
  <si>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</si>
  <si>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</si>
  <si>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</si>
  <si>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</si>
  <si>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</si>
  <si>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</si>
  <si>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</si>
  <si>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</si>
  <si>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</si>
  <si>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</si>
  <si>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</si>
  <si>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</si>
  <si>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</si>
  <si>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</si>
  <si>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</si>
  <si>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</si>
  <si>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</si>
  <si>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</si>
  <si>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</si>
  <si>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</si>
  <si>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</si>
  <si>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</si>
  <si>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</si>
  <si>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</si>
  <si>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</si>
  <si>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</si>
  <si>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</si>
  <si>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</si>
  <si>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</si>
  <si>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</si>
  <si>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</si>
  <si>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</si>
  <si>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</si>
  <si>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</si>
  <si>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</si>
  <si>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</si>
  <si>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</si>
  <si>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</si>
  <si>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</si>
  <si>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</si>
  <si>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</si>
  <si>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</si>
  <si>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</si>
  <si>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</si>
  <si>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</si>
  <si>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</si>
  <si>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</si>
  <si>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</si>
  <si>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</si>
  <si>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</si>
  <si>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</si>
  <si>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</si>
  <si>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</si>
  <si>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</si>
  <si>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</si>
  <si>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</si>
  <si>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</si>
  <si>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</si>
  <si>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</si>
  <si>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</si>
  <si>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</si>
  <si>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</si>
  <si>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</si>
  <si>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</si>
  <si>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</si>
  <si>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</si>
  <si>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</si>
  <si>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</si>
  <si>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</si>
  <si>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</si>
  <si>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</si>
  <si>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</si>
  <si>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</si>
  <si>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</si>
  <si>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</si>
  <si>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</si>
  <si>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</si>
  <si>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</si>
  <si>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</si>
  <si>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</si>
  <si>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</si>
  <si>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</si>
  <si>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</si>
  <si>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</si>
  <si>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</si>
  <si>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</si>
  <si>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</si>
  <si>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</si>
  <si>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</si>
  <si>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</si>
  <si>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</si>
  <si>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</si>
  <si>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</si>
  <si>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</si>
  <si>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</si>
  <si>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</si>
  <si>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</si>
  <si>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</si>
  <si>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</si>
  <si>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</si>
  <si>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</si>
  <si>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</si>
  <si>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</si>
  <si>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</si>
  <si>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</si>
  <si>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</si>
  <si>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</si>
  <si>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</si>
  <si>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</si>
  <si>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</si>
  <si>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</si>
  <si>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</si>
  <si>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</si>
  <si>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</si>
  <si>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</si>
  <si>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</si>
  <si>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</si>
  <si>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</si>
  <si>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</si>
  <si>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</si>
  <si>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</si>
  <si>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</si>
  <si>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</si>
  <si>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</si>
  <si>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</si>
  <si>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</si>
  <si>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</si>
  <si>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</si>
  <si>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</si>
  <si>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</si>
  <si>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</si>
  <si>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</si>
  <si>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</si>
  <si>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</si>
  <si>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</si>
  <si>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</si>
  <si>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</si>
  <si>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</si>
  <si>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</si>
  <si>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</si>
  <si>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</si>
  <si>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</si>
  <si>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</si>
  <si>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</si>
  <si>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</si>
  <si>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</si>
  <si>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</si>
  <si>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</si>
  <si>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</si>
  <si>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</si>
  <si>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</si>
  <si>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</si>
  <si>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</si>
  <si>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</si>
  <si>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</si>
  <si>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</si>
  <si>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</si>
  <si>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</si>
  <si>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</si>
  <si>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</si>
  <si>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</si>
  <si>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</si>
  <si>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</si>
  <si>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</si>
  <si>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</si>
  <si>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</si>
  <si>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</si>
  <si>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</si>
  <si>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</si>
  <si>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</si>
  <si>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</si>
  <si>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</si>
  <si>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</si>
  <si>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</si>
  <si>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</si>
  <si>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</si>
  <si>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</si>
  <si>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</si>
  <si>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</si>
  <si>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</si>
  <si>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</si>
  <si>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</si>
  <si>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</si>
  <si>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</si>
  <si>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</si>
  <si>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</si>
  <si>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</si>
  <si>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</si>
  <si>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</si>
  <si>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</si>
  <si>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</si>
  <si>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</si>
  <si>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</si>
  <si>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</si>
  <si>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</si>
  <si>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</si>
  <si>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</si>
  <si>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</si>
  <si>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</si>
  <si>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</si>
  <si>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</si>
  <si>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</si>
  <si>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</si>
  <si>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</si>
  <si>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</si>
  <si>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</si>
  <si>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</si>
  <si>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</si>
  <si>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</si>
  <si>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</si>
  <si>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</si>
  <si>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</si>
  <si>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</si>
  <si>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</si>
  <si>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</si>
  <si>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</si>
  <si>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</si>
  <si>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</si>
  <si>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</si>
  <si>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</si>
  <si>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</si>
  <si>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</si>
  <si>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</si>
  <si>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</si>
  <si>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</si>
  <si>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</si>
  <si>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</si>
  <si>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</si>
  <si>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</si>
  <si>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</si>
  <si>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</si>
  <si>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</si>
  <si>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</si>
  <si>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</si>
  <si>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</si>
  <si>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</si>
  <si>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</si>
  <si>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</si>
  <si>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</si>
  <si>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</si>
  <si>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</si>
  <si>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</si>
  <si>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</si>
  <si>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</si>
  <si>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</si>
  <si>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</si>
  <si>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</si>
  <si>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</si>
  <si>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</si>
  <si>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</si>
  <si>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</si>
  <si>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</si>
  <si>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</si>
  <si>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</si>
  <si>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</si>
  <si>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</si>
  <si>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</si>
  <si>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</si>
  <si>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</si>
  <si>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</si>
  <si>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</si>
  <si>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</si>
  <si>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</si>
  <si>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</si>
  <si>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</si>
  <si>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</si>
  <si>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</si>
  <si>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</si>
  <si>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</si>
  <si>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</si>
  <si>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</si>
  <si>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</si>
  <si>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</si>
  <si>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</si>
  <si>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</si>
  <si>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</si>
  <si>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</si>
  <si>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</si>
  <si>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</si>
  <si>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</si>
  <si>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</si>
  <si>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</si>
  <si>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</si>
  <si>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</si>
  <si>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</si>
  <si>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</si>
  <si>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</si>
  <si>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</si>
  <si>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</si>
  <si>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</si>
  <si>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</si>
  <si>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</si>
  <si>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</si>
  <si>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</si>
  <si>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</si>
  <si>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</si>
  <si>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</si>
  <si>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</si>
  <si>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</si>
  <si>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</si>
  <si>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</si>
  <si>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</si>
  <si>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</si>
  <si>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</si>
  <si>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</si>
  <si>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</si>
  <si>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</si>
  <si>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</si>
  <si>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</si>
  <si>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</si>
  <si>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</si>
  <si>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</si>
  <si>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</si>
  <si>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</si>
  <si>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</si>
  <si>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</si>
  <si>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</si>
  <si>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</si>
  <si>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</si>
  <si>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</si>
  <si>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</si>
  <si>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</si>
  <si>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</si>
  <si>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</si>
  <si>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</si>
  <si>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</si>
  <si>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</si>
  <si>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</si>
  <si>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</si>
  <si>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</si>
  <si>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</si>
  <si>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</si>
  <si>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</si>
  <si>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</si>
  <si>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</si>
  <si>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</si>
  <si>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</si>
  <si>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</si>
  <si>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</si>
  <si>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</si>
  <si>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</si>
  <si>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</si>
  <si>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</si>
  <si>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</si>
  <si>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</si>
  <si>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</si>
  <si>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</si>
  <si>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</si>
  <si>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</si>
  <si>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</si>
  <si>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</si>
  <si>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</si>
  <si>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</si>
  <si>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</si>
  <si>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</si>
  <si>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</si>
  <si>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</si>
  <si>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</si>
  <si>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</si>
  <si>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</si>
  <si>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</si>
  <si>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</si>
  <si>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</si>
  <si>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</si>
  <si>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</si>
  <si>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</si>
  <si>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</si>
  <si>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</si>
  <si>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</si>
  <si>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</si>
  <si>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</si>
  <si>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</si>
  <si>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</si>
  <si>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</si>
  <si>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</si>
  <si>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</si>
  <si>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</si>
  <si>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</si>
  <si>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</si>
  <si>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</si>
  <si>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</si>
  <si>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</si>
  <si>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</si>
  <si>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</si>
  <si>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</si>
  <si>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</si>
  <si>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</si>
  <si>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</si>
  <si>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</si>
  <si>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</si>
  <si>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</si>
  <si>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</si>
  <si>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</si>
  <si>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</si>
  <si>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</si>
  <si>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</si>
  <si>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</si>
  <si>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</si>
  <si>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</si>
  <si>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</si>
  <si>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</si>
  <si>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</si>
  <si>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</si>
  <si>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</si>
  <si>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</si>
  <si>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</si>
  <si>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</si>
  <si>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</si>
  <si>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</si>
  <si>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</si>
  <si>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</si>
  <si>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</si>
  <si>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</si>
  <si>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</si>
  <si>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</si>
  <si>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</si>
  <si>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</si>
  <si>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</si>
  <si>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</si>
  <si>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</si>
  <si>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</si>
  <si>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</si>
  <si>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</si>
  <si>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</si>
  <si>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</si>
  <si>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</si>
  <si>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</si>
  <si>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</si>
  <si>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</si>
  <si>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</si>
  <si>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</si>
  <si>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</si>
  <si>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</si>
  <si>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</si>
  <si>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</si>
  <si>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</si>
  <si>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</si>
  <si>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</si>
  <si>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</si>
  <si>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</si>
  <si>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</si>
  <si>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</si>
  <si>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</si>
  <si>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</si>
  <si>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</si>
  <si>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</si>
  <si>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</si>
  <si>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</si>
  <si>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</si>
  <si>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</si>
  <si>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</si>
  <si>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</si>
  <si>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</si>
  <si>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</si>
  <si>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</si>
  <si>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</si>
  <si>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</si>
  <si>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</si>
  <si>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</si>
  <si>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</si>
  <si>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</si>
  <si>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</si>
  <si>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</si>
  <si>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</si>
  <si>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</si>
  <si>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</si>
  <si>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</si>
  <si>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</si>
  <si>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</si>
  <si>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</si>
  <si>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</si>
  <si>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</si>
  <si>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</si>
  <si>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</si>
  <si>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</si>
  <si>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</si>
  <si>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</si>
  <si>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</si>
  <si>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</si>
  <si>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</si>
  <si>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</si>
  <si>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</si>
  <si>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</si>
  <si>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</si>
  <si>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</si>
  <si>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</si>
  <si>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</si>
  <si>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</si>
  <si>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</si>
  <si>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</si>
  <si>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</si>
  <si>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</si>
  <si>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</si>
  <si>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</si>
  <si>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</si>
  <si>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</si>
  <si>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</si>
  <si>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</si>
  <si>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</si>
  <si>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</si>
  <si>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</si>
  <si>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</si>
  <si>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</si>
  <si>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</si>
  <si>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</si>
  <si>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</si>
  <si>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</si>
  <si>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</si>
  <si>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</si>
  <si>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</si>
  <si>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</si>
  <si>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</si>
  <si>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</si>
  <si>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</si>
  <si>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</si>
  <si>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</si>
  <si>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</si>
  <si>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</si>
  <si>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</si>
  <si>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</si>
  <si>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</si>
  <si>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</si>
  <si>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</si>
  <si>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</si>
  <si>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</si>
  <si>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</si>
  <si>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</si>
  <si>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</si>
  <si>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</si>
  <si>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</si>
  <si>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</si>
  <si>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</si>
  <si>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</si>
  <si>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</si>
  <si>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</si>
  <si>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</si>
  <si>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</si>
  <si>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</si>
  <si>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</si>
  <si>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</si>
  <si>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</si>
  <si>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</si>
  <si>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</si>
  <si>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</si>
  <si>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</si>
  <si>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</si>
  <si>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</si>
  <si>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</si>
  <si>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</si>
  <si>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</si>
  <si>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</si>
  <si>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</si>
  <si>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</si>
  <si>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</si>
  <si>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</si>
  <si>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</si>
  <si>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</si>
  <si>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</si>
  <si>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</si>
  <si>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</si>
  <si>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</si>
  <si>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</si>
  <si>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</si>
  <si>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</si>
  <si>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</si>
  <si>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</si>
  <si>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</si>
  <si>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</si>
  <si>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</si>
  <si>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</si>
  <si>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</si>
  <si>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</si>
  <si>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</si>
  <si>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</si>
  <si>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</si>
  <si>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</si>
  <si>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</si>
  <si>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</si>
  <si>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</si>
  <si>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</si>
  <si>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</si>
  <si>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</si>
  <si>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</si>
  <si>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</si>
  <si>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</si>
  <si>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</si>
  <si>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</si>
  <si>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</si>
  <si>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</si>
  <si>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</si>
  <si>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</si>
  <si>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</si>
  <si>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</si>
  <si>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</si>
  <si>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</si>
  <si>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</si>
  <si>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</si>
  <si>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</si>
  <si>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</si>
  <si>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</si>
  <si>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</si>
  <si>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</si>
  <si>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</si>
  <si>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</si>
  <si>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</si>
  <si>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</si>
  <si>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</si>
  <si>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</si>
  <si>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</si>
  <si>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</si>
  <si>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</si>
  <si>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</si>
  <si>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</si>
  <si>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</si>
  <si>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</si>
  <si>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</si>
  <si>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</si>
  <si>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</si>
  <si>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</si>
  <si>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</si>
  <si>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</si>
  <si>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</si>
  <si>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</si>
  <si>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</si>
  <si>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</si>
  <si>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</si>
  <si>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</si>
  <si>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</si>
  <si>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</si>
  <si>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</si>
  <si>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</si>
  <si>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</si>
  <si>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</si>
  <si>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</si>
  <si>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</si>
  <si>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</si>
  <si>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</si>
  <si>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</si>
  <si>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</si>
  <si>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</si>
  <si>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</si>
  <si>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</si>
  <si>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</si>
  <si>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</si>
  <si>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</si>
  <si>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</si>
  <si>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</si>
  <si>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</si>
  <si>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</si>
  <si>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</si>
  <si>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</si>
  <si>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</si>
  <si>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</si>
  <si>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</si>
  <si>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</si>
  <si>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</si>
  <si>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</si>
  <si>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</si>
  <si>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</si>
  <si>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</si>
  <si>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</si>
  <si>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</si>
  <si>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</si>
  <si>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</si>
  <si>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</si>
  <si>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</si>
  <si>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</si>
  <si>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</si>
  <si>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</si>
  <si>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</si>
  <si>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</si>
  <si>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</si>
  <si>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</si>
  <si>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</si>
  <si>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</si>
  <si>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</si>
  <si>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</si>
  <si>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</si>
  <si>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</si>
  <si>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</si>
  <si>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</si>
  <si>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</si>
  <si>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</si>
  <si>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</si>
  <si>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</si>
  <si>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</si>
  <si>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</si>
  <si>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</si>
  <si>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</si>
  <si>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</si>
  <si>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</si>
  <si>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</si>
  <si>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</si>
  <si>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</si>
  <si>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</si>
  <si>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</si>
  <si>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</si>
  <si>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</si>
  <si>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</si>
  <si>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</si>
  <si>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</si>
  <si>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</si>
  <si>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</si>
  <si>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</si>
  <si>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</si>
  <si>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</si>
  <si>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</si>
  <si>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</si>
  <si>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</si>
  <si>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</si>
  <si>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</si>
  <si>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</si>
  <si>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</si>
  <si>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</si>
  <si>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</si>
  <si>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</si>
  <si>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</si>
  <si>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</si>
  <si>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</si>
  <si>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</si>
  <si>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</si>
  <si>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</si>
  <si>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</si>
  <si>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</si>
  <si>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</si>
  <si>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</si>
  <si>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</si>
  <si>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</si>
  <si>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</si>
  <si>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</si>
  <si>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</si>
  <si>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</si>
  <si>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</si>
  <si>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</si>
  <si>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</si>
  <si>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</si>
  <si>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</si>
  <si>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</si>
  <si>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</si>
  <si>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</si>
  <si>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</si>
  <si>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</si>
  <si>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</si>
  <si>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</si>
  <si>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</si>
  <si>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</si>
  <si>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</si>
  <si>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</si>
  <si>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</si>
  <si>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</si>
  <si>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</si>
  <si>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</si>
  <si>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</si>
  <si>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</si>
  <si>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</si>
  <si>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</si>
  <si>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</si>
  <si>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</si>
  <si>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</si>
  <si>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</si>
  <si>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</si>
  <si>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</si>
  <si>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</si>
  <si>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</si>
  <si>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</si>
  <si>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</si>
  <si>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</si>
  <si>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</si>
  <si>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</si>
  <si>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</si>
  <si>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</si>
  <si>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</si>
  <si>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</si>
  <si>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</si>
  <si>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</si>
  <si>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</si>
  <si>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</si>
  <si>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</si>
  <si>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</si>
  <si>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</si>
  <si>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</si>
  <si>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</si>
  <si>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</si>
  <si>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</si>
  <si>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</si>
  <si>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</si>
  <si>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</si>
  <si>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</si>
  <si>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</si>
  <si>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</si>
  <si>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</si>
  <si>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</si>
  <si>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</si>
  <si>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</si>
  <si>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</si>
  <si>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</si>
  <si>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</si>
  <si>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</si>
  <si>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</si>
  <si>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</si>
  <si>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</si>
  <si>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</si>
  <si>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</si>
  <si>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</si>
  <si>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</si>
  <si>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</si>
  <si>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</si>
  <si>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</si>
  <si>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</si>
  <si>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</si>
  <si>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</si>
  <si>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</si>
  <si>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</si>
  <si>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</si>
  <si>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</si>
  <si>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</si>
  <si>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</si>
  <si>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</si>
  <si>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</si>
  <si>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</si>
  <si>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</si>
  <si>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</si>
  <si>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</si>
  <si>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</si>
  <si>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</si>
  <si>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</si>
  <si>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</si>
  <si>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</si>
  <si>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</si>
  <si>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</si>
  <si>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</si>
  <si>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</si>
  <si>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</si>
  <si>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</si>
  <si>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</si>
  <si>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</si>
  <si>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</si>
  <si>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</si>
  <si>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</si>
  <si>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</si>
  <si>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</si>
  <si>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</si>
  <si>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</si>
  <si>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</si>
  <si>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</si>
  <si>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</si>
  <si>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</si>
  <si>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</si>
  <si>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</si>
  <si>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</si>
  <si>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</si>
  <si>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</si>
  <si>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</si>
  <si>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</si>
  <si>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</si>
  <si>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</si>
  <si>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</si>
  <si>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</si>
  <si>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</si>
  <si>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</si>
  <si>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</si>
  <si>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</si>
  <si>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</si>
  <si>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</si>
  <si>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</si>
  <si>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</si>
  <si>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</si>
  <si>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</si>
  <si>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</si>
  <si>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</si>
  <si>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</si>
  <si>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</si>
  <si>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</si>
  <si>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</si>
  <si>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</si>
  <si>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</si>
  <si>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</si>
  <si>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</si>
  <si>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</si>
  <si>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</si>
  <si>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</si>
  <si>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</si>
  <si>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</si>
  <si>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</si>
  <si>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</si>
  <si>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</si>
  <si>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</si>
  <si>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</si>
  <si>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</si>
  <si>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</si>
  <si>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</si>
  <si>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</si>
  <si>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</si>
  <si>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</si>
  <si>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</si>
  <si>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</si>
  <si>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</si>
  <si>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</si>
  <si>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</si>
  <si>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</si>
  <si>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</si>
  <si>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</si>
  <si>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</si>
  <si>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</si>
  <si>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</si>
  <si>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</si>
  <si>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</si>
  <si>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</si>
  <si>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</si>
  <si>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</si>
  <si>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</si>
  <si>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</si>
  <si>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</si>
  <si>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</si>
  <si>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</si>
  <si>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</si>
  <si>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</si>
  <si>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</si>
  <si>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</si>
  <si>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</si>
  <si>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</si>
  <si>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</si>
  <si>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</si>
  <si>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</si>
  <si>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</si>
  <si>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</si>
  <si>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</si>
  <si>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</si>
  <si>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</si>
  <si>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</si>
  <si>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</si>
  <si>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</si>
  <si>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</si>
  <si>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</si>
  <si>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</si>
  <si>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</si>
  <si>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</si>
  <si>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</si>
  <si>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</si>
  <si>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</si>
  <si>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</si>
  <si>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</si>
  <si>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</si>
  <si>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</si>
  <si>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</si>
  <si>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</si>
  <si>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</si>
  <si>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</si>
  <si>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</si>
  <si>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</si>
  <si>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</si>
  <si>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</si>
  <si>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</si>
  <si>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</si>
  <si>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</si>
  <si>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</si>
  <si>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</si>
  <si>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</si>
  <si>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</si>
  <si>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</si>
  <si>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</si>
  <si>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</si>
  <si>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</si>
  <si>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</si>
  <si>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</si>
  <si>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</si>
  <si>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</si>
  <si>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</si>
  <si>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</si>
  <si>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</si>
  <si>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</si>
  <si>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</si>
  <si>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</si>
  <si>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</si>
  <si>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</si>
  <si>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</si>
  <si>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</si>
  <si>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</si>
  <si>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</si>
  <si>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</si>
  <si>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</si>
  <si>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</si>
  <si>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</si>
  <si>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</si>
  <si>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</si>
  <si>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</si>
  <si>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</si>
  <si>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</si>
  <si>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</si>
  <si>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</si>
  <si>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</si>
  <si>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</si>
  <si>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</si>
  <si>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</si>
  <si>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</si>
  <si>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</si>
  <si>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</si>
  <si>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</si>
  <si>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</si>
  <si>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</si>
  <si>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</si>
  <si>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</si>
  <si>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</si>
  <si>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</si>
  <si>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</si>
  <si>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</si>
  <si>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</si>
  <si>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</si>
  <si>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</si>
  <si>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</si>
  <si>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</si>
  <si>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</si>
  <si>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</si>
  <si>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</si>
  <si>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</si>
  <si>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</si>
  <si>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</si>
  <si>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</si>
  <si>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</si>
  <si>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</si>
  <si>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</si>
  <si>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</si>
  <si>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</si>
  <si>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</si>
  <si>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</si>
  <si>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</si>
  <si>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</si>
  <si>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</si>
  <si>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</si>
  <si>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</si>
  <si>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</si>
  <si>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</si>
  <si>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</si>
  <si>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</si>
  <si>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</si>
  <si>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</si>
  <si>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</si>
  <si>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</si>
  <si>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</si>
  <si>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</si>
  <si>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</si>
  <si>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</si>
  <si>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</si>
  <si>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</si>
  <si>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</si>
  <si>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</si>
  <si>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</si>
  <si>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</si>
  <si>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</si>
  <si>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</si>
  <si>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</si>
  <si>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</si>
  <si>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</si>
  <si>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</si>
  <si>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</si>
  <si>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</si>
  <si>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</si>
  <si>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</si>
  <si>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</si>
  <si>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</si>
  <si>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</si>
  <si>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</si>
  <si>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</si>
  <si>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</si>
  <si>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</si>
  <si>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</si>
  <si>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</si>
  <si>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</si>
  <si>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</si>
  <si>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</si>
  <si>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</si>
  <si>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</si>
  <si>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</si>
  <si>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</si>
  <si>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</si>
  <si>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</si>
  <si>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</si>
  <si>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</si>
  <si>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</si>
  <si>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</si>
  <si>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</si>
  <si>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</si>
  <si>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</si>
  <si>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</si>
  <si>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</si>
  <si>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</si>
  <si>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</si>
  <si>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</si>
  <si>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</si>
  <si>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</si>
  <si>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</si>
  <si>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</si>
  <si>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</si>
  <si>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</si>
  <si>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</si>
  <si>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</si>
  <si>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</si>
  <si>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</si>
  <si>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</si>
  <si>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</si>
  <si>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</si>
  <si>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</si>
  <si>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</si>
  <si>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</si>
  <si>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</si>
  <si>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</si>
  <si>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</si>
  <si>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</si>
  <si>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</si>
  <si>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</si>
  <si>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</si>
  <si>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</si>
  <si>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</si>
  <si>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</si>
  <si>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</si>
  <si>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</si>
  <si>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</si>
  <si>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</si>
  <si>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</si>
  <si>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</si>
  <si>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</si>
  <si>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</si>
  <si>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</si>
  <si>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</si>
  <si>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</si>
  <si>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</si>
  <si>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</si>
  <si>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</si>
  <si>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</si>
  <si>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</si>
  <si>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</si>
  <si>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</si>
  <si>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</si>
  <si>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</si>
  <si>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</si>
  <si>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</si>
  <si>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</si>
  <si>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</si>
  <si>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</si>
  <si>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</si>
  <si>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</si>
  <si>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</si>
  <si>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</si>
  <si>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</si>
  <si>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</si>
  <si>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</si>
  <si>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</si>
  <si>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</si>
  <si>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</si>
  <si>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</si>
  <si>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</si>
  <si>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</si>
  <si>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</si>
  <si>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</si>
  <si>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</si>
  <si>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</si>
  <si>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</si>
  <si>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</si>
  <si>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</si>
  <si>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</si>
  <si>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</si>
  <si>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</si>
  <si>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</si>
  <si>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</si>
  <si>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</si>
  <si>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</si>
  <si>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</si>
  <si>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</si>
  <si>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</si>
  <si>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</si>
  <si>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</si>
  <si>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</si>
  <si>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</si>
  <si>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</si>
  <si>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</si>
  <si>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</si>
  <si>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</si>
  <si>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</si>
  <si>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</si>
  <si>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</si>
  <si>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</si>
  <si>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</si>
  <si>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</si>
  <si>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</si>
  <si>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</si>
  <si>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</si>
  <si>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</si>
  <si>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</si>
  <si>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</si>
  <si>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</si>
  <si>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</si>
  <si>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</si>
  <si>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</si>
  <si>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</si>
  <si>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</si>
  <si>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</si>
  <si>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</si>
  <si>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</si>
  <si>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</si>
  <si>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</si>
  <si>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</si>
  <si>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</si>
  <si>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</si>
  <si>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</si>
  <si>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</si>
  <si>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</si>
  <si>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</si>
  <si>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</si>
  <si>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</si>
  <si>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</si>
  <si>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</si>
  <si>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</si>
  <si>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</si>
  <si>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</si>
  <si>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</si>
  <si>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</si>
  <si>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</si>
  <si>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</si>
  <si>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</si>
  <si>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</si>
  <si>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</si>
  <si>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</si>
  <si>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</si>
  <si>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</si>
  <si>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</si>
  <si>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</si>
  <si>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</si>
  <si>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</si>
  <si>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</si>
  <si>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</si>
  <si>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</si>
  <si>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</si>
  <si>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</si>
  <si>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</si>
  <si>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</si>
  <si>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</si>
  <si>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</si>
  <si>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</si>
  <si>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</si>
  <si>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</si>
  <si>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</si>
  <si>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</si>
  <si>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</si>
  <si>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</si>
  <si>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</si>
  <si>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</si>
  <si>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</si>
  <si>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</si>
  <si>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</si>
  <si>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</si>
  <si>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</si>
  <si>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</si>
  <si>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</si>
  <si>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</si>
  <si>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</si>
  <si>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</si>
  <si>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</si>
  <si>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</si>
  <si>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</si>
  <si>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</si>
  <si>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</si>
  <si>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</si>
  <si>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</si>
  <si>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</si>
  <si>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</si>
  <si>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</si>
  <si>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</si>
  <si>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</si>
  <si>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</si>
  <si>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</si>
  <si>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</si>
  <si>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</si>
  <si>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</si>
  <si>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</si>
  <si>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</si>
  <si>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</si>
  <si>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</si>
  <si>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</si>
  <si>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</si>
  <si>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</si>
  <si>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</si>
  <si>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</si>
  <si>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</si>
  <si>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</si>
  <si>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</si>
  <si>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</si>
  <si>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</si>
  <si>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</si>
  <si>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</si>
  <si>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</si>
  <si>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</si>
  <si>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</si>
  <si>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</si>
  <si>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</si>
  <si>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</si>
  <si>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</si>
  <si>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</si>
  <si>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</si>
  <si>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</si>
  <si>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</si>
  <si>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</si>
  <si>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</si>
  <si>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</si>
  <si>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</si>
  <si>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</si>
  <si>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</si>
  <si>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</si>
  <si>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</si>
  <si>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</si>
  <si>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</si>
  <si>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</si>
  <si>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</si>
  <si>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</si>
  <si>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</si>
  <si>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</si>
  <si>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</si>
  <si>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</si>
  <si>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</si>
  <si>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</si>
  <si>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</si>
  <si>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</si>
  <si>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</si>
  <si>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</si>
  <si>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</si>
  <si>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</si>
  <si>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</si>
  <si>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</si>
  <si>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</si>
  <si>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</si>
  <si>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</si>
  <si>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</si>
  <si>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</si>
  <si>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</si>
  <si>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</si>
  <si>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</si>
  <si>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</si>
  <si>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</si>
  <si>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</si>
  <si>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</si>
  <si>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</si>
  <si>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</si>
  <si>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</si>
  <si>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</si>
  <si>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</si>
  <si>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</si>
  <si>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</si>
  <si>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</si>
  <si>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</si>
  <si>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</si>
  <si>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</si>
  <si>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</si>
  <si>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</si>
  <si>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</si>
  <si>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</si>
  <si>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</si>
  <si>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</si>
  <si>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</si>
  <si>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</si>
  <si>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</si>
  <si>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</si>
  <si>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</si>
  <si>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</si>
  <si>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</si>
  <si>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</si>
  <si>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</si>
  <si>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</si>
  <si>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</si>
  <si>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</si>
  <si>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</si>
  <si>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</si>
  <si>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</si>
  <si>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</si>
  <si>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</si>
  <si>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</si>
  <si>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</si>
  <si>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</si>
  <si>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</si>
  <si>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</si>
  <si>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</si>
  <si>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</si>
  <si>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</si>
  <si>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</si>
  <si>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</si>
  <si>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</si>
  <si>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</si>
  <si>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</si>
  <si>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</si>
  <si>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</si>
  <si>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</si>
  <si>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</si>
  <si>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</si>
  <si>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</si>
  <si>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</si>
  <si>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</si>
  <si>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</si>
  <si>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</si>
  <si>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</si>
  <si>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</si>
  <si>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</si>
  <si>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</si>
  <si>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</si>
  <si>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</si>
  <si>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</si>
  <si>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</si>
  <si>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</si>
  <si>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</si>
  <si>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</si>
  <si>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</si>
  <si>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</si>
  <si>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</si>
  <si>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</si>
  <si>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</si>
  <si>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</si>
  <si>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</si>
  <si>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</si>
  <si>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</si>
  <si>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</si>
  <si>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</si>
  <si>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</si>
  <si>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</si>
  <si>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</si>
  <si>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</si>
  <si>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</si>
  <si>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</si>
  <si>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</si>
  <si>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</si>
  <si>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</si>
  <si>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</si>
  <si>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</si>
  <si>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</si>
  <si>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</si>
  <si>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</si>
  <si>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</si>
  <si>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</si>
  <si>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</si>
  <si>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</si>
  <si>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</si>
  <si>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</si>
  <si>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</si>
  <si>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</si>
  <si>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</si>
  <si>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</si>
  <si>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</si>
  <si>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</si>
  <si>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</si>
  <si>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</si>
  <si>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</si>
  <si>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</si>
  <si>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</si>
  <si>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</si>
  <si>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</si>
  <si>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</si>
  <si>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</si>
  <si>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</si>
  <si>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</si>
  <si>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</si>
  <si>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</si>
  <si>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</si>
  <si>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</si>
  <si>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</si>
  <si>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</si>
  <si>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</si>
  <si>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</si>
  <si>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</si>
  <si>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</si>
  <si>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</si>
  <si>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</si>
  <si>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</si>
  <si>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</si>
  <si>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</si>
  <si>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</si>
  <si>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</si>
  <si>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</si>
  <si>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</si>
  <si>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</si>
  <si>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</si>
  <si>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</si>
  <si>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</si>
  <si>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</si>
  <si>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</si>
  <si>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</si>
  <si>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</si>
  <si>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</si>
  <si>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</si>
  <si>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</si>
  <si>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</si>
  <si>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</si>
  <si>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</si>
  <si>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</si>
  <si>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</si>
  <si>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</si>
  <si>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</si>
  <si>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</si>
  <si>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</si>
  <si>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</si>
  <si>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</si>
  <si>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</si>
  <si>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</si>
  <si>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</si>
  <si>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</si>
  <si>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</si>
  <si>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</si>
  <si>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</si>
  <si>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</si>
  <si>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</si>
  <si>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</si>
  <si>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</si>
  <si>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</si>
  <si>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</si>
  <si>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</si>
  <si>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</si>
  <si>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</si>
  <si>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</si>
  <si>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</si>
  <si>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</si>
  <si>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</si>
  <si>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</si>
  <si>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</si>
  <si>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</si>
  <si>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</si>
  <si>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</si>
  <si>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</si>
  <si>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</si>
  <si>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</si>
  <si>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</si>
  <si>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</si>
  <si>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</si>
  <si>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</si>
  <si>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</si>
  <si>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</si>
  <si>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</si>
  <si>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</si>
  <si>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</si>
  <si>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</si>
  <si>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</si>
  <si>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</si>
  <si>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</si>
  <si>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</si>
  <si>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</si>
  <si>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</si>
  <si>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</si>
  <si>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</si>
  <si>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</si>
  <si>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</si>
  <si>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</si>
  <si>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</si>
  <si>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</si>
  <si>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</si>
  <si>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</si>
  <si>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</si>
  <si>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</si>
  <si>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</si>
  <si>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</si>
  <si>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</si>
  <si>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</si>
  <si>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</si>
  <si>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</si>
  <si>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</si>
  <si>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</si>
  <si>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</si>
  <si>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</si>
  <si>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</si>
  <si>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</si>
  <si>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</si>
  <si>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</si>
  <si>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</si>
  <si>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</si>
  <si>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</si>
  <si>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</si>
  <si>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</si>
  <si>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</si>
  <si>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</si>
  <si>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</si>
  <si>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</si>
  <si>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</si>
  <si>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</si>
  <si>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</si>
  <si>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</si>
  <si>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</si>
  <si>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</si>
  <si>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</si>
  <si>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</si>
  <si>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</si>
  <si>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</si>
  <si>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</si>
  <si>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</si>
  <si>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</si>
  <si>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</si>
  <si>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</si>
  <si>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</si>
  <si>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</si>
  <si>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</si>
  <si>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</si>
  <si>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</si>
  <si>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</si>
  <si>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</si>
  <si>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</si>
  <si>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</si>
  <si>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</si>
  <si>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</si>
  <si>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</si>
  <si>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</si>
  <si>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</si>
  <si>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</si>
  <si>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</si>
  <si>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</si>
  <si>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</si>
  <si>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</si>
  <si>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</si>
  <si>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</si>
  <si>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</si>
  <si>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</si>
  <si>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</si>
  <si>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</si>
  <si>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</si>
  <si>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</si>
  <si>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</si>
  <si>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</si>
  <si>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</si>
  <si>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</si>
  <si>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</si>
  <si>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</si>
  <si>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</si>
  <si>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</si>
  <si>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</si>
  <si>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</si>
  <si>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</si>
  <si>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</si>
  <si>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</si>
  <si>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</si>
  <si>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</si>
  <si>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</si>
  <si>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</si>
  <si>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</si>
  <si>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</si>
  <si>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</si>
  <si>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</si>
  <si>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</si>
  <si>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</si>
  <si>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</si>
  <si>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</si>
  <si>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</si>
  <si>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</si>
  <si>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</si>
  <si>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</si>
  <si>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</si>
  <si>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</si>
  <si>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</si>
  <si>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</si>
  <si>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</si>
  <si>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</si>
  <si>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</si>
  <si>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</si>
  <si>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</si>
  <si>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</si>
  <si>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</si>
  <si>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</si>
  <si>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</si>
  <si>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</si>
  <si>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</si>
  <si>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</si>
  <si>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</si>
  <si>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</si>
  <si>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</si>
  <si>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</si>
  <si>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</si>
  <si>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</si>
  <si>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</si>
  <si>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</si>
  <si>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</si>
  <si>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</si>
  <si>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</si>
  <si>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</si>
  <si>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</si>
  <si>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</si>
  <si>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</si>
  <si>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</si>
  <si>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</si>
  <si>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</si>
  <si>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</si>
  <si>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</si>
  <si>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</si>
  <si>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</si>
  <si>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</si>
  <si>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</si>
  <si>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</si>
  <si>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</si>
  <si>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</si>
  <si>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</si>
  <si>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</si>
  <si>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</si>
  <si>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</si>
  <si>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</si>
  <si>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</si>
  <si>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</si>
  <si>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</si>
  <si>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</si>
  <si>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</si>
  <si>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</si>
  <si>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</si>
  <si>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</si>
  <si>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</si>
  <si>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</si>
  <si>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</si>
  <si>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</si>
  <si>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</si>
  <si>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</si>
  <si>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</si>
  <si>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</si>
  <si>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</si>
  <si>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</si>
  <si>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</si>
  <si>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</si>
  <si>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</si>
  <si>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</si>
  <si>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</si>
  <si>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</si>
  <si>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</si>
  <si>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</si>
  <si>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</si>
  <si>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</si>
  <si>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</si>
  <si>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</si>
  <si>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</si>
  <si>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</si>
  <si>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</si>
  <si>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</si>
  <si>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</si>
  <si>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</si>
  <si>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</si>
  <si>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</si>
  <si>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</si>
  <si>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</si>
  <si>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</si>
  <si>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</si>
  <si>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</si>
  <si>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</si>
  <si>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</si>
  <si>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</si>
  <si>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</si>
  <si>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</si>
  <si>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</si>
  <si>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</si>
  <si>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</si>
  <si>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</si>
  <si>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</si>
  <si>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</si>
  <si>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</si>
  <si>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</si>
  <si>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</si>
  <si>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</si>
  <si>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</si>
  <si>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</si>
  <si>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</si>
  <si>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</si>
  <si>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</si>
  <si>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</si>
  <si>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</si>
  <si>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</si>
  <si>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</si>
  <si>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</si>
  <si>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</si>
  <si>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</si>
  <si>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</si>
  <si>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</si>
  <si>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</si>
  <si>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</si>
  <si>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</si>
  <si>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</si>
  <si>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</si>
  <si>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</si>
  <si>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</si>
  <si>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</si>
  <si>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</si>
  <si>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</si>
  <si>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</si>
  <si>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</si>
  <si>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</si>
  <si>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</si>
  <si>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</si>
  <si>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</si>
  <si>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</si>
  <si>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</si>
  <si>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</si>
  <si>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</si>
  <si>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</si>
  <si>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</si>
  <si>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</si>
  <si>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</si>
  <si>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</si>
  <si>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</si>
  <si>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</si>
  <si>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</si>
  <si>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</si>
  <si>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</si>
  <si>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</si>
  <si>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</si>
  <si>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</si>
  <si>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</si>
  <si>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</si>
  <si>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</si>
  <si>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</si>
  <si>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</si>
  <si>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</si>
  <si>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</si>
  <si>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</si>
  <si>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</si>
  <si>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</si>
  <si>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</si>
  <si>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</si>
  <si>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</si>
  <si>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</si>
  <si>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</si>
  <si>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</si>
  <si>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</si>
  <si>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</si>
  <si>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</si>
  <si>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</si>
  <si>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</si>
  <si>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</si>
  <si>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</si>
  <si>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</si>
  <si>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</si>
  <si>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</si>
  <si>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</si>
  <si>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</si>
  <si>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</si>
  <si>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</si>
  <si>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</si>
  <si>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</si>
  <si>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</si>
  <si>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</si>
  <si>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</si>
  <si>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</si>
  <si>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</si>
  <si>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</si>
  <si>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</si>
  <si>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</si>
  <si>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</si>
  <si>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</si>
  <si>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</si>
  <si>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</si>
  <si>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</si>
  <si>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</si>
  <si>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</si>
  <si>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</si>
  <si>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</si>
  <si>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</si>
  <si>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</si>
  <si>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</si>
  <si>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</si>
  <si>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</si>
  <si>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</si>
  <si>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</si>
  <si>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</si>
  <si>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</si>
  <si>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</si>
  <si>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</si>
  <si>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</si>
  <si>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</si>
  <si>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</si>
  <si>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</si>
  <si>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</si>
  <si>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</si>
  <si>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</si>
  <si>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</si>
  <si>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</si>
  <si>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</si>
  <si>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</si>
  <si>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</si>
  <si>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</si>
  <si>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</si>
  <si>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</si>
  <si>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</si>
  <si>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</si>
  <si>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</si>
  <si>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</si>
  <si>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</si>
  <si>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</si>
  <si>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</si>
  <si>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</si>
  <si>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</si>
  <si>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</si>
  <si>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</si>
  <si>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</si>
  <si>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</si>
  <si>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</si>
  <si>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</si>
  <si>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</si>
  <si>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</si>
  <si>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</si>
  <si>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</si>
  <si>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</si>
  <si>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</si>
  <si>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</si>
  <si>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</si>
  <si>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</si>
  <si>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</si>
  <si>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</si>
  <si>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</si>
  <si>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</si>
  <si>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</si>
  <si>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</si>
  <si>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</si>
  <si>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</si>
  <si>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</si>
  <si>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</si>
  <si>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</si>
  <si>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</si>
  <si>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</si>
  <si>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</si>
  <si>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</si>
  <si>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</si>
  <si>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</si>
  <si>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</si>
  <si>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</si>
  <si>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</si>
  <si>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</si>
  <si>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</si>
  <si>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</si>
  <si>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</si>
  <si>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</si>
  <si>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</si>
  <si>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</si>
  <si>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</si>
  <si>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</si>
  <si>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</si>
  <si>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</si>
  <si>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</si>
  <si>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</si>
  <si>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</si>
  <si>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</si>
  <si>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</si>
  <si>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</si>
  <si>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</si>
  <si>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</si>
  <si>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</si>
  <si>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</si>
  <si>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</si>
  <si>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</si>
  <si>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</si>
  <si>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</si>
  <si>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</si>
  <si>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</si>
  <si>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</si>
  <si>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</si>
  <si>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</si>
  <si>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</si>
  <si>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</si>
  <si>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</si>
  <si>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</si>
  <si>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</si>
  <si>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</si>
  <si>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</si>
  <si>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</si>
  <si>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</si>
  <si>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</si>
  <si>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</si>
  <si>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</si>
  <si>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</si>
  <si>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</si>
  <si>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</si>
  <si>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</si>
  <si>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</si>
  <si>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</si>
  <si>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</si>
  <si>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</si>
  <si>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</si>
  <si>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</si>
  <si>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</si>
  <si>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</si>
  <si>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</si>
  <si>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</si>
  <si>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</si>
  <si>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</si>
  <si>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</si>
  <si>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</si>
  <si>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</si>
  <si>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</si>
  <si>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</si>
  <si>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</si>
  <si>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</si>
  <si>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</si>
  <si>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</si>
  <si>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</si>
  <si>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</si>
  <si>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</si>
  <si>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</si>
  <si>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</si>
  <si>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</si>
  <si>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</si>
  <si>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</si>
  <si>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</si>
  <si>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</si>
  <si>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</si>
  <si>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</si>
  <si>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</si>
  <si>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</si>
  <si>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</si>
  <si>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</si>
  <si>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</si>
  <si>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</si>
  <si>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</si>
  <si>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</si>
  <si>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</si>
  <si>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</si>
  <si>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</si>
  <si>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</si>
  <si>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</si>
  <si>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</si>
  <si>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</si>
  <si>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</si>
  <si>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</si>
  <si>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</si>
  <si>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</si>
  <si>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</si>
  <si>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</si>
  <si>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</si>
  <si>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</si>
  <si>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</si>
  <si>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</si>
  <si>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</si>
  <si>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</si>
  <si>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</si>
  <si>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</si>
  <si>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</si>
  <si>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</si>
  <si>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</si>
  <si>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</si>
  <si>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</si>
  <si>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</si>
  <si>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</si>
  <si>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</si>
  <si>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</si>
  <si>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</si>
  <si>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</si>
  <si>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</si>
  <si>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</si>
  <si>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</si>
  <si>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</si>
  <si>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</si>
  <si>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</si>
  <si>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</si>
  <si>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</si>
  <si>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</si>
  <si>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</si>
  <si>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</si>
  <si>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</si>
  <si>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</si>
  <si>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</si>
  <si>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</si>
  <si>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</si>
  <si>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</si>
  <si>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</si>
  <si>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</si>
  <si>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</si>
  <si>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</si>
  <si>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</si>
  <si>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</si>
  <si>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</si>
  <si>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</si>
  <si>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</si>
  <si>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</si>
  <si>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</si>
  <si>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</si>
  <si>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</si>
  <si>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</si>
  <si>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</si>
  <si>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</si>
  <si>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</si>
  <si>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</si>
  <si>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</si>
  <si>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</si>
  <si>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</si>
  <si>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</si>
  <si>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</si>
  <si>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</si>
  <si>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</si>
  <si>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</si>
  <si>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</si>
  <si>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</si>
  <si>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</si>
  <si>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</si>
  <si>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</si>
  <si>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</si>
  <si>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</si>
  <si>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</si>
  <si>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</si>
  <si>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</si>
  <si>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</si>
  <si>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</si>
  <si>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</si>
  <si>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</si>
  <si>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</si>
  <si>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</si>
  <si>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</si>
  <si>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</si>
  <si>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</si>
  <si>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</si>
  <si>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</si>
  <si>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</si>
  <si>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</si>
  <si>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</si>
  <si>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</si>
  <si>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</si>
  <si>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</si>
  <si>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</si>
  <si>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</si>
  <si>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</si>
  <si>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</si>
  <si>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</si>
  <si>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</si>
  <si>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</si>
  <si>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</si>
  <si>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</si>
  <si>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</si>
  <si>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</si>
  <si>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</si>
  <si>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</si>
  <si>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</si>
  <si>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</si>
  <si>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</si>
  <si>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</si>
  <si>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</si>
  <si>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</si>
  <si>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</si>
  <si>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</si>
  <si>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</si>
  <si>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</si>
  <si>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</si>
  <si>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</si>
  <si>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</si>
  <si>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</si>
  <si>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</si>
  <si>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</si>
  <si>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</si>
  <si>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</si>
  <si>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</si>
  <si>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</si>
  <si>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</si>
  <si>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</si>
  <si>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</si>
  <si>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</si>
  <si>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</si>
  <si>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</si>
  <si>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</si>
  <si>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</si>
  <si>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</si>
  <si>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</si>
  <si>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</si>
  <si>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</si>
  <si>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</si>
  <si>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</si>
  <si>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</si>
  <si>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</si>
  <si>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</si>
  <si>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</si>
  <si>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</si>
  <si>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</si>
  <si>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</si>
  <si>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</si>
  <si>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</si>
  <si>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</si>
  <si>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</si>
  <si>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</si>
  <si>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</si>
  <si>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</si>
  <si>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</si>
  <si>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</si>
  <si>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</si>
  <si>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</si>
  <si>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</si>
  <si>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</si>
  <si>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</si>
  <si>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</si>
  <si>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</si>
  <si>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</si>
  <si>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</si>
  <si>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</si>
  <si>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</si>
  <si>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</si>
  <si>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</si>
  <si>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</si>
  <si>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</si>
  <si>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</si>
  <si>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</si>
  <si>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</si>
  <si>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</si>
  <si>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</si>
  <si>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</si>
  <si>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</si>
  <si>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</si>
  <si>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</si>
  <si>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</si>
  <si>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</si>
  <si>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</si>
  <si>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</si>
  <si>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</si>
  <si>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</si>
  <si>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</si>
  <si>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</si>
  <si>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</si>
  <si>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</si>
  <si>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</si>
  <si>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</si>
  <si>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</si>
  <si>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</si>
  <si>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</si>
  <si>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</si>
  <si>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</si>
  <si>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</si>
  <si>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</si>
  <si>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</si>
  <si>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</si>
  <si>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</si>
  <si>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</si>
  <si>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</si>
  <si>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</si>
  <si>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</si>
  <si>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</si>
  <si>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</si>
  <si>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</si>
  <si>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</si>
  <si>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</si>
  <si>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</si>
  <si>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</si>
  <si>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</si>
  <si>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</si>
  <si>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</si>
  <si>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</si>
  <si>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</si>
  <si>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</si>
  <si>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</si>
  <si>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</si>
  <si>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</si>
  <si>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</si>
  <si>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</si>
  <si>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</si>
  <si>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</si>
  <si>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</si>
  <si>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</si>
  <si>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</si>
  <si>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</si>
  <si>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</si>
  <si>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</si>
  <si>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</si>
  <si>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</si>
  <si>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</si>
  <si>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</si>
  <si>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</si>
  <si>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</si>
  <si>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</si>
  <si>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</si>
  <si>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</si>
  <si>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</si>
  <si>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</si>
  <si>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</si>
  <si>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</si>
  <si>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</si>
  <si>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</si>
  <si>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</si>
  <si>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</si>
  <si>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</si>
  <si>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</si>
  <si>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</si>
  <si>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</si>
  <si>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</si>
  <si>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</si>
  <si>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</si>
  <si>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</si>
  <si>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</si>
  <si>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</si>
  <si>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</si>
  <si>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</si>
  <si>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</si>
  <si>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</si>
  <si>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</si>
  <si>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</si>
  <si>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</si>
  <si>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</si>
  <si>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</si>
  <si>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</si>
  <si>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</si>
  <si>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</si>
  <si>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</si>
  <si>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</si>
  <si>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</si>
  <si>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</si>
  <si>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</si>
  <si>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</si>
  <si>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</si>
  <si>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</si>
  <si>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</si>
  <si>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</si>
  <si>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</si>
  <si>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</si>
  <si>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</si>
  <si>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</si>
  <si>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</si>
  <si>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</si>
  <si>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</si>
  <si>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</si>
  <si>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</si>
  <si>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</si>
  <si>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</si>
  <si>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</si>
  <si>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</si>
  <si>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</si>
  <si>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</si>
  <si>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</si>
  <si>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</si>
  <si>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</si>
  <si>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</si>
  <si>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</si>
  <si>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</si>
  <si>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</si>
  <si>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</si>
  <si>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</si>
  <si>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</si>
  <si>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</si>
  <si>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</si>
  <si>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</si>
  <si>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</si>
  <si>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</si>
  <si>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</si>
  <si>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</si>
  <si>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</si>
  <si>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</si>
  <si>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</si>
  <si>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</si>
  <si>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</si>
  <si>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</si>
  <si>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</si>
  <si>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</si>
  <si>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</si>
  <si>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</si>
  <si>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</si>
  <si>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</si>
  <si>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</si>
  <si>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</si>
  <si>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</si>
  <si>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</si>
  <si>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</si>
  <si>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</si>
  <si>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</si>
  <si>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</si>
  <si>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</si>
  <si>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</si>
  <si>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</si>
  <si>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</si>
  <si>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</si>
  <si>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</si>
  <si>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</si>
  <si>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</si>
  <si>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</si>
  <si>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</si>
  <si>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</si>
  <si>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</si>
  <si>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</si>
  <si>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</si>
  <si>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</si>
  <si>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</si>
  <si>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</si>
  <si>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</si>
  <si>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</si>
  <si>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</si>
  <si>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</si>
  <si>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</si>
  <si>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</si>
  <si>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</si>
  <si>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</si>
  <si>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</si>
  <si>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</si>
  <si>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</si>
  <si>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</si>
  <si>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</si>
  <si>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</si>
  <si>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</si>
  <si>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</si>
  <si>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</si>
  <si>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</si>
  <si>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</si>
  <si>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</si>
  <si>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</si>
  <si>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</si>
  <si>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</si>
  <si>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</si>
  <si>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</si>
  <si>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</si>
  <si>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</si>
  <si>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</si>
  <si>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</si>
  <si>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</si>
  <si>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</si>
  <si>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</si>
  <si>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</si>
  <si>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</si>
  <si>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</si>
  <si>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</si>
  <si>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</si>
  <si>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</si>
  <si>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</si>
  <si>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</si>
  <si>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</si>
  <si>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</si>
  <si>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</si>
  <si>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</si>
  <si>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</si>
  <si>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</si>
  <si>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</si>
  <si>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</si>
  <si>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</si>
  <si>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</si>
  <si>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</si>
  <si>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</si>
  <si>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</si>
  <si>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</si>
  <si>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</si>
  <si>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</si>
  <si>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</si>
  <si>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</si>
  <si>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</si>
  <si>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</si>
  <si>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</si>
  <si>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</si>
  <si>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</si>
  <si>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</si>
  <si>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</si>
  <si>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</si>
  <si>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</si>
  <si>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</si>
  <si>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</si>
  <si>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</si>
  <si>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</si>
  <si>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</si>
  <si>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</si>
  <si>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</si>
  <si>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</si>
  <si>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</si>
  <si>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</si>
  <si>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</si>
  <si>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</si>
  <si>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</si>
  <si>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</si>
  <si>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</si>
  <si>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</si>
  <si>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</si>
  <si>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</si>
  <si>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</si>
  <si>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</si>
  <si>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</si>
  <si>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</si>
  <si>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</si>
  <si>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</si>
  <si>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</si>
  <si>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</si>
  <si>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</si>
  <si>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</si>
  <si>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</si>
  <si>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</si>
  <si>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</si>
  <si>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</si>
  <si>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</si>
  <si>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</si>
  <si>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</si>
  <si>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</si>
  <si>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</si>
  <si>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</si>
  <si>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</si>
  <si>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</si>
  <si>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</si>
  <si>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</si>
  <si>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</si>
  <si>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</si>
  <si>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</si>
  <si>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</si>
  <si>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</si>
  <si>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</si>
  <si>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</si>
  <si>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</si>
  <si>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</si>
  <si>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</si>
  <si>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</si>
  <si>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</si>
  <si>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</si>
  <si>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</si>
  <si>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</si>
  <si>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</si>
  <si>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</si>
  <si>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</si>
  <si>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</si>
  <si>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</si>
  <si>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</si>
  <si>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</si>
  <si>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</si>
  <si>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</si>
  <si>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</si>
  <si>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</si>
  <si>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</si>
  <si>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</si>
  <si>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</si>
  <si>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</si>
  <si>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</si>
  <si>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</si>
  <si>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</si>
  <si>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</si>
  <si>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</si>
  <si>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</si>
  <si>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</si>
  <si>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</si>
  <si>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</si>
  <si>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</si>
  <si>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</si>
  <si>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</si>
  <si>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</si>
  <si>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</si>
  <si>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</si>
  <si>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</si>
  <si>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</si>
  <si>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</si>
  <si>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</si>
  <si>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</si>
  <si>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</si>
  <si>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</si>
  <si>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</si>
  <si>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</si>
  <si>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</si>
  <si>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</si>
  <si>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</si>
  <si>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</si>
  <si>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</si>
  <si>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</si>
  <si>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</si>
  <si>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</si>
  <si>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</si>
  <si>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</si>
  <si>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</si>
  <si>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</si>
  <si>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</si>
  <si>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</si>
  <si>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</si>
  <si>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</si>
  <si>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</si>
  <si>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</si>
  <si>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</si>
  <si>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</si>
  <si>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</si>
  <si>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</si>
  <si>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</si>
  <si>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</si>
  <si>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</si>
  <si>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</si>
  <si>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</si>
  <si>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</si>
  <si>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</si>
  <si>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</si>
  <si>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</si>
  <si>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</si>
  <si>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</si>
  <si>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</si>
  <si>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</si>
  <si>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</si>
  <si>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</si>
  <si>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</si>
  <si>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</si>
  <si>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</si>
  <si>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</si>
  <si>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</si>
  <si>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</si>
  <si>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</si>
  <si>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</si>
  <si>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</si>
  <si>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</si>
  <si>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</si>
  <si>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</si>
  <si>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</si>
  <si>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</si>
  <si>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</si>
  <si>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</si>
  <si>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</si>
  <si>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</si>
  <si>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</si>
  <si>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</si>
  <si>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</si>
  <si>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</si>
  <si>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</si>
  <si>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</si>
  <si>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</si>
  <si>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</si>
  <si>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</si>
  <si>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</si>
  <si>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</si>
  <si>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</si>
  <si>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</si>
  <si>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</si>
  <si>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</si>
  <si>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</si>
  <si>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</si>
  <si>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</si>
  <si>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</si>
  <si>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</si>
  <si>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</si>
  <si>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</si>
  <si>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</si>
  <si>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</si>
  <si>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</si>
  <si>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</si>
  <si>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</si>
  <si>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</si>
  <si>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</si>
  <si>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</si>
  <si>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</si>
  <si>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</si>
  <si>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</si>
  <si>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</si>
  <si>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</si>
  <si>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</si>
  <si>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</si>
  <si>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</si>
  <si>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</si>
  <si>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</si>
  <si>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</si>
  <si>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</si>
  <si>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</si>
  <si>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</si>
  <si>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</si>
  <si>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</si>
  <si>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</si>
  <si>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</si>
  <si>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</si>
  <si>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</si>
  <si>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</si>
  <si>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</si>
  <si>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</si>
  <si>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</si>
  <si>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</si>
  <si>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</si>
  <si>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</si>
  <si>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</si>
  <si>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</si>
  <si>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</si>
  <si>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</si>
  <si>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</si>
  <si>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</si>
  <si>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</si>
  <si>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</si>
  <si>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</si>
  <si>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</si>
  <si>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</si>
  <si>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</si>
  <si>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</si>
  <si>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</si>
  <si>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</si>
  <si>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</si>
  <si>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</si>
  <si>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</si>
  <si>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</si>
  <si>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</si>
  <si>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</si>
  <si>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</si>
  <si>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</si>
  <si>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</si>
  <si>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</si>
  <si>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</si>
  <si>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</si>
  <si>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</si>
  <si>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</si>
  <si>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</si>
  <si>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</si>
  <si>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</si>
  <si>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</si>
  <si>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</si>
  <si>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</si>
  <si>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</si>
  <si>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</si>
  <si>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</si>
  <si>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</si>
  <si>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</si>
  <si>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</si>
  <si>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</si>
  <si>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</si>
  <si>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</si>
  <si>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</si>
  <si>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</si>
  <si>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</si>
  <si>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</si>
  <si>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</si>
  <si>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</si>
  <si>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</si>
  <si>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</si>
  <si>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</si>
  <si>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</si>
  <si>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</si>
  <si>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</si>
  <si>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</si>
  <si>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</si>
  <si>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</si>
  <si>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</si>
  <si>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</si>
  <si>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</si>
  <si>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</si>
  <si>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</si>
  <si>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</si>
  <si>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</si>
  <si>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</si>
  <si>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</si>
  <si>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</si>
  <si>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</si>
  <si>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</si>
  <si>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</si>
  <si>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</si>
  <si>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</si>
  <si>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</si>
  <si>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</si>
  <si>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</si>
  <si>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</si>
  <si>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</si>
  <si>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</si>
  <si>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</si>
  <si>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</si>
  <si>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</si>
  <si>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</si>
  <si>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</si>
  <si>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</si>
  <si>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</si>
  <si>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</si>
  <si>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</si>
  <si>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</si>
  <si>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</si>
  <si>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</si>
  <si>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</si>
  <si>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</si>
  <si>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</si>
  <si>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</si>
  <si>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</si>
  <si>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</si>
  <si>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</si>
  <si>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</si>
  <si>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</si>
  <si>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</si>
  <si>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</si>
  <si>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</si>
  <si>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</si>
  <si>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</si>
  <si>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</si>
  <si>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</si>
  <si>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</si>
  <si>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</si>
  <si>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</si>
  <si>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</si>
  <si>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</si>
  <si>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</si>
  <si>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</si>
  <si>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</si>
  <si>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</si>
  <si>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</si>
  <si>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</si>
  <si>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</si>
  <si>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</si>
  <si>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</si>
  <si>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</si>
  <si>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</si>
  <si>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</si>
  <si>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</si>
  <si>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</si>
  <si>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</si>
  <si>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</si>
  <si>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</si>
  <si>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</si>
  <si>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</si>
  <si>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</si>
  <si>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</si>
  <si>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</si>
  <si>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</si>
  <si>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</si>
  <si>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</si>
  <si>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</si>
  <si>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</si>
  <si>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</si>
  <si>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</si>
  <si>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</si>
  <si>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</si>
  <si>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</si>
  <si>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</si>
  <si>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</si>
  <si>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</si>
  <si>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</si>
  <si>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</si>
  <si>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</si>
  <si>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</si>
  <si>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</si>
  <si>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</si>
  <si>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</si>
  <si>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</si>
  <si>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</si>
  <si>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</si>
  <si>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</si>
  <si>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</si>
  <si>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</si>
  <si>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</si>
  <si>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</si>
  <si>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</si>
  <si>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</si>
  <si>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</si>
  <si>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</si>
  <si>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</si>
  <si>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</si>
  <si>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</si>
  <si>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</si>
  <si>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</si>
  <si>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</si>
  <si>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</si>
  <si>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</si>
  <si>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</si>
  <si>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</si>
  <si>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</si>
  <si>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</si>
  <si>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</si>
  <si>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</si>
  <si>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</si>
  <si>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</si>
  <si>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</si>
  <si>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</si>
  <si>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</si>
  <si>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</si>
  <si>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</si>
  <si>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</si>
  <si>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</si>
  <si>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</si>
  <si>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</si>
  <si>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</si>
  <si>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</si>
  <si>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</si>
  <si>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</si>
  <si>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</si>
  <si>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</si>
  <si>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</si>
  <si>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</si>
  <si>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</si>
  <si>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</si>
  <si>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</si>
  <si>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</si>
  <si>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</si>
  <si>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</si>
  <si>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</si>
  <si>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</si>
  <si>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</si>
  <si>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</si>
  <si>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</si>
  <si>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</si>
  <si>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</si>
  <si>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</si>
  <si>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</si>
  <si>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</si>
  <si>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</si>
  <si>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</si>
  <si>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</si>
  <si>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</si>
  <si>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</si>
  <si>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</si>
  <si>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</si>
  <si>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</si>
  <si>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</si>
  <si>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</si>
  <si>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</si>
  <si>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</si>
  <si>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</si>
  <si>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</si>
  <si>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</si>
  <si>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</si>
  <si>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</si>
  <si>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</si>
  <si>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</si>
  <si>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</si>
  <si>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</si>
  <si>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</si>
  <si>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</si>
  <si>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</si>
  <si>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</si>
  <si>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</si>
  <si>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</si>
  <si>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</si>
  <si>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</si>
  <si>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</si>
  <si>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</si>
  <si>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</si>
  <si>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</si>
  <si>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</si>
  <si>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</si>
  <si>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</si>
  <si>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</si>
  <si>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</si>
  <si>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</si>
  <si>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</si>
  <si>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</si>
  <si>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</si>
  <si>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</si>
  <si>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</si>
  <si>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</si>
  <si>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</si>
  <si>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</si>
  <si>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</si>
  <si>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</si>
  <si>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</si>
  <si>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</si>
  <si>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</si>
  <si>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</si>
  <si>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</si>
  <si>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</si>
  <si>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</si>
  <si>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</si>
  <si>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</si>
  <si>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</si>
  <si>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</si>
  <si>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</si>
  <si>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</si>
  <si>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</si>
  <si>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</si>
  <si>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</si>
  <si>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</si>
  <si>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</si>
  <si>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</si>
  <si>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</si>
  <si>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</si>
  <si>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</si>
  <si>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</si>
  <si>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</si>
  <si>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</si>
  <si>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</si>
  <si>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</si>
  <si>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</si>
  <si>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</si>
  <si>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</si>
  <si>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</si>
  <si>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</si>
  <si>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</si>
  <si>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</si>
  <si>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</si>
  <si>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</si>
  <si>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</si>
  <si>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</si>
  <si>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</si>
  <si>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</si>
  <si>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</si>
  <si>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</si>
  <si>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</si>
  <si>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</si>
  <si>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</si>
  <si>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</si>
  <si>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</si>
  <si>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</si>
  <si>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</si>
  <si>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</si>
  <si>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</si>
  <si>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</si>
  <si>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</si>
  <si>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</si>
  <si>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</si>
  <si>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</si>
  <si>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</si>
  <si>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</si>
  <si>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</si>
  <si>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</si>
  <si>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</si>
  <si>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</si>
  <si>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</si>
  <si>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</si>
  <si>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</si>
  <si>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</si>
  <si>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</si>
  <si>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</si>
  <si>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</si>
  <si>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</si>
  <si>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</si>
  <si>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</si>
  <si>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</si>
  <si>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</si>
  <si>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</si>
  <si>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</si>
  <si>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</si>
  <si>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</si>
  <si>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</si>
  <si>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</si>
  <si>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</si>
  <si>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</si>
  <si>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</si>
  <si>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</si>
  <si>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</si>
  <si>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</si>
  <si>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</si>
  <si>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</si>
  <si>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</si>
  <si>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</si>
  <si>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</si>
  <si>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</si>
  <si>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</si>
  <si>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</si>
  <si>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</si>
  <si>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</si>
  <si>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</si>
  <si>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</si>
  <si>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</si>
  <si>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</si>
  <si>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</si>
  <si>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</si>
  <si>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</si>
  <si>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</si>
  <si>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</si>
  <si>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</si>
  <si>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</si>
  <si>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</si>
  <si>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</si>
  <si>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</si>
  <si>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</si>
  <si>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</si>
  <si>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</si>
  <si>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</si>
  <si>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</si>
  <si>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</si>
  <si>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</si>
  <si>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</si>
  <si>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</si>
  <si>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</si>
  <si>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</si>
  <si>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</si>
  <si>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</si>
  <si>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</si>
  <si>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</si>
  <si>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</si>
  <si>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</si>
  <si>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</si>
  <si>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</si>
  <si>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</si>
  <si>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</si>
  <si>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</si>
  <si>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</si>
  <si>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</si>
  <si>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</si>
  <si>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</si>
  <si>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</si>
  <si>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</si>
  <si>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</si>
  <si>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</si>
  <si>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</si>
  <si>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</si>
  <si>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</si>
  <si>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</si>
  <si>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</si>
  <si>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</si>
  <si>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</si>
  <si>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</si>
  <si>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</si>
  <si>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</si>
  <si>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</si>
  <si>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</si>
  <si>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</si>
  <si>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</si>
  <si>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</si>
  <si>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</si>
  <si>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</si>
  <si>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</si>
  <si>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</si>
  <si>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</si>
  <si>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</si>
  <si>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</si>
  <si>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</si>
  <si>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</si>
  <si>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</si>
  <si>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</si>
  <si>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</si>
  <si>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</si>
  <si>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</si>
  <si>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</si>
  <si>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</si>
  <si>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</si>
  <si>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</si>
  <si>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</si>
  <si>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</si>
  <si>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</si>
  <si>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</si>
  <si>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</si>
  <si>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</si>
  <si>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</si>
  <si>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</si>
  <si>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</si>
  <si>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</si>
  <si>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</si>
  <si>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</si>
  <si>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</si>
  <si>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</si>
  <si>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</si>
  <si>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</si>
  <si>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</si>
  <si>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</si>
  <si>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</si>
  <si>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</si>
  <si>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</si>
  <si>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</si>
  <si>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</si>
  <si>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</si>
  <si>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</si>
  <si>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</si>
  <si>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</si>
  <si>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</si>
  <si>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</si>
  <si>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</si>
  <si>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</si>
  <si>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</si>
  <si>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</si>
  <si>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</si>
  <si>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</si>
  <si>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</si>
  <si>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</si>
  <si>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</si>
  <si>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</si>
  <si>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</si>
  <si>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</si>
  <si>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</si>
  <si>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</si>
  <si>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</si>
  <si>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</si>
  <si>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</si>
  <si>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</si>
  <si>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</si>
  <si>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</si>
  <si>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</si>
  <si>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</si>
  <si>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</si>
  <si>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</si>
  <si>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</si>
  <si>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</si>
  <si>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</si>
  <si>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</si>
  <si>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</si>
  <si>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</si>
  <si>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</si>
  <si>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</si>
  <si>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</si>
  <si>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</si>
  <si>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</si>
  <si>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</si>
  <si>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</si>
  <si>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</si>
  <si>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</si>
  <si>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</si>
  <si>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</si>
  <si>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</si>
  <si>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</si>
  <si>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</si>
  <si>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</si>
  <si>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</si>
  <si>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</si>
  <si>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</si>
  <si>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</si>
  <si>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</si>
  <si>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</si>
  <si>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</si>
  <si>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</si>
  <si>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</si>
  <si>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</si>
  <si>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</si>
  <si>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</si>
  <si>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</si>
  <si>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</si>
  <si>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</si>
  <si>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</si>
  <si>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</si>
  <si>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</si>
  <si>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</si>
  <si>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</si>
  <si>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</si>
  <si>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</si>
  <si>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</si>
  <si>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</si>
  <si>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</si>
  <si>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</si>
  <si>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</si>
  <si>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</si>
  <si>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</si>
  <si>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</si>
  <si>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</si>
  <si>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</si>
  <si>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</si>
  <si>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</si>
  <si>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</si>
  <si>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</si>
  <si>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</si>
  <si>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</si>
  <si>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</si>
  <si>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</si>
  <si>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</si>
  <si>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</si>
  <si>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</si>
  <si>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</si>
  <si>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</si>
  <si>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</si>
  <si>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</si>
  <si>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</si>
  <si>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</si>
  <si>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</si>
  <si>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</si>
  <si>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</si>
  <si>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</si>
  <si>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</si>
  <si>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</si>
  <si>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</si>
  <si>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</si>
  <si>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</si>
  <si>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</si>
  <si>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</si>
  <si>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</si>
  <si>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</si>
  <si>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</si>
  <si>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</si>
  <si>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</si>
  <si>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</si>
  <si>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</si>
  <si>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</si>
  <si>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</si>
  <si>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</si>
  <si>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</si>
  <si>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</si>
  <si>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</si>
  <si>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</si>
  <si>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</si>
  <si>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</si>
  <si>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</si>
  <si>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</si>
  <si>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</si>
  <si>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</si>
  <si>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</si>
  <si>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</si>
  <si>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</si>
  <si>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</si>
  <si>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</si>
  <si>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</si>
  <si>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</si>
  <si>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</si>
  <si>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</si>
  <si>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</si>
  <si>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</si>
  <si>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</si>
  <si>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</si>
  <si>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</si>
  <si>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</si>
  <si>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</si>
  <si>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</si>
  <si>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</si>
  <si>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</si>
  <si>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</si>
  <si>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</si>
  <si>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</si>
  <si>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</si>
  <si>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</si>
  <si>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</si>
  <si>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</si>
  <si>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</si>
  <si>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</si>
  <si>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</si>
  <si>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</si>
  <si>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</si>
  <si>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</si>
  <si>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</si>
  <si>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</si>
  <si>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</si>
  <si>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</si>
  <si>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</si>
  <si>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</si>
  <si>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</si>
  <si>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</si>
  <si>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</si>
  <si>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</si>
  <si>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</si>
  <si>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</si>
  <si>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</si>
  <si>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</si>
  <si>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</si>
  <si>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</si>
  <si>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</si>
  <si>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</si>
  <si>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</si>
  <si>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</si>
  <si>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</si>
  <si>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</si>
  <si>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</si>
  <si>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</si>
  <si>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</si>
  <si>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</si>
  <si>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</si>
  <si>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</si>
  <si>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</si>
  <si>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</si>
  <si>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</si>
  <si>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</si>
  <si>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</si>
  <si>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</si>
  <si>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</si>
  <si>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</si>
  <si>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</si>
  <si>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</si>
  <si>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</si>
  <si>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</si>
  <si>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</si>
  <si>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</si>
  <si>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</si>
  <si>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</si>
  <si>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</si>
  <si>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</si>
  <si>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</si>
  <si>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</si>
  <si>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</si>
  <si>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</si>
  <si>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</si>
  <si>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</si>
  <si>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</si>
  <si>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</si>
  <si>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</si>
  <si>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</si>
  <si>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</si>
  <si>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</si>
  <si>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</si>
  <si>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</si>
  <si>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</si>
  <si>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</si>
  <si>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</si>
  <si>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</si>
  <si>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</si>
  <si>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</si>
  <si>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</si>
  <si>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</si>
  <si>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</si>
  <si>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</si>
  <si>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</si>
  <si>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</si>
  <si>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</si>
  <si>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</si>
  <si>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</si>
  <si>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</si>
  <si>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</si>
  <si>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</si>
  <si>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</si>
  <si>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</si>
  <si>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</si>
  <si>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</si>
  <si>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</si>
  <si>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</si>
  <si>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</si>
  <si>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</si>
  <si>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</si>
  <si>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</si>
  <si>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</si>
  <si>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</si>
  <si>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</si>
  <si>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</si>
  <si>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</si>
  <si>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</si>
  <si>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</si>
  <si>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</si>
  <si>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</si>
  <si>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</si>
  <si>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</si>
  <si>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</si>
  <si>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</si>
  <si>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</si>
  <si>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</si>
  <si>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</si>
  <si>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</si>
  <si>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</si>
  <si>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</si>
  <si>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</si>
  <si>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</si>
  <si>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</si>
  <si>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</si>
  <si>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</si>
  <si>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</si>
  <si>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</si>
  <si>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</si>
  <si>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</si>
  <si>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</si>
  <si>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</si>
  <si>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</si>
  <si>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</si>
  <si>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</si>
  <si>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</si>
  <si>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</si>
  <si>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</si>
  <si>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</si>
  <si>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</si>
  <si>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</si>
  <si>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</si>
  <si>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</si>
  <si>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</si>
  <si>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</si>
  <si>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</si>
  <si>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</si>
  <si>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</si>
  <si>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</si>
  <si>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</si>
  <si>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</si>
  <si>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</si>
  <si>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</si>
  <si>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</si>
  <si>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</si>
  <si>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</si>
  <si>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</si>
  <si>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</si>
  <si>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</si>
  <si>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</si>
  <si>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</si>
  <si>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</si>
  <si>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</si>
  <si>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</si>
  <si>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</si>
  <si>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</si>
  <si>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</si>
  <si>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</si>
  <si>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</si>
  <si>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</si>
  <si>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</si>
  <si>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</si>
  <si>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</si>
  <si>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</si>
  <si>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</si>
  <si>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</si>
  <si>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</si>
  <si>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</si>
  <si>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</si>
  <si>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</si>
  <si>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</si>
  <si>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</si>
  <si>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</si>
  <si>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</si>
  <si>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</si>
  <si>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</si>
  <si>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</si>
  <si>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</si>
  <si>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</si>
  <si>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</si>
  <si>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</si>
  <si>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</si>
  <si>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</si>
  <si>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</si>
  <si>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</si>
  <si>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</si>
  <si>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</si>
  <si>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</si>
  <si>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</si>
  <si>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</si>
  <si>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</si>
  <si>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</si>
  <si>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</si>
  <si>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</si>
  <si>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</si>
  <si>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</si>
  <si>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</si>
  <si>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</si>
  <si>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</si>
  <si>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</si>
  <si>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</si>
  <si>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</si>
  <si>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</si>
  <si>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</si>
  <si>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</si>
  <si>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</si>
  <si>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</si>
  <si>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</si>
  <si>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</si>
  <si>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</si>
  <si>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</si>
  <si>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</si>
  <si>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</si>
  <si>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</si>
  <si>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</si>
  <si>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</si>
  <si>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</si>
  <si>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</si>
  <si>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</si>
  <si>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</si>
  <si>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</si>
  <si>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</si>
  <si>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</si>
  <si>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</si>
  <si>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</si>
  <si>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</si>
  <si>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</si>
  <si>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</si>
  <si>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</si>
  <si>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</si>
  <si>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</si>
  <si>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</si>
  <si>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</si>
  <si>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</si>
  <si>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</si>
  <si>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</si>
  <si>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</si>
  <si>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</si>
  <si>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</si>
  <si>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</si>
  <si>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</si>
  <si>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</si>
  <si>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</si>
  <si>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</si>
  <si>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</si>
  <si>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</si>
  <si>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</si>
  <si>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</si>
  <si>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</si>
  <si>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</si>
  <si>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</si>
  <si>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</si>
  <si>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</si>
  <si>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</si>
  <si>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</si>
  <si>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</si>
  <si>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</si>
  <si>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</si>
  <si>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</si>
  <si>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</si>
  <si>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</si>
  <si>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</si>
  <si>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</si>
  <si>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</si>
  <si>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</si>
  <si>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</si>
  <si>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</si>
  <si>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</si>
  <si>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</si>
  <si>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</si>
  <si>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</si>
  <si>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</si>
  <si>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</si>
  <si>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</si>
  <si>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</si>
  <si>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</si>
  <si>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</si>
  <si>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</si>
  <si>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</si>
  <si>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</si>
  <si>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</si>
  <si>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</si>
  <si>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</si>
  <si>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</si>
  <si>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</si>
  <si>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</si>
  <si>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</si>
  <si>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</si>
  <si>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</si>
  <si>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</si>
  <si>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</si>
  <si>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</si>
  <si>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</si>
  <si>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</si>
  <si>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</si>
  <si>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</si>
  <si>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</si>
  <si>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</si>
  <si>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</si>
  <si>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</si>
  <si>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</si>
  <si>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</si>
  <si>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</si>
  <si>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</si>
  <si>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</si>
  <si>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</si>
  <si>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</si>
  <si>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</si>
  <si>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</si>
  <si>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</si>
  <si>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</si>
  <si>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</si>
  <si>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</si>
  <si>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</si>
  <si>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</si>
  <si>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</si>
  <si>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</si>
  <si>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</si>
  <si>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</si>
  <si>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</si>
  <si>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</si>
  <si>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</si>
  <si>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</si>
  <si>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</si>
  <si>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</si>
  <si>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</si>
  <si>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</si>
  <si>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</si>
  <si>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</si>
  <si>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</si>
  <si>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</si>
  <si>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</si>
  <si>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</si>
  <si>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</si>
  <si>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</si>
  <si>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</si>
  <si>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</si>
  <si>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</si>
  <si>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</si>
  <si>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</si>
  <si>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</si>
  <si>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</si>
  <si>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</si>
  <si>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</si>
  <si>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</si>
  <si>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</si>
  <si>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</si>
  <si>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</si>
  <si>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</si>
  <si>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</si>
  <si>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</si>
  <si>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</si>
  <si>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</si>
  <si>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</si>
  <si>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</si>
  <si>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</si>
  <si>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</si>
  <si>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</si>
  <si>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</si>
  <si>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</si>
  <si>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</si>
  <si>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</si>
  <si>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</si>
  <si>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</si>
  <si>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</si>
  <si>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</si>
  <si>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</si>
  <si>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</si>
  <si>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</si>
  <si>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</si>
  <si>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</si>
  <si>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</si>
  <si>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</si>
  <si>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</si>
  <si>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</si>
  <si>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</si>
  <si>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</si>
  <si>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</si>
  <si>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</si>
  <si>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</si>
  <si>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</si>
  <si>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</si>
  <si>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</si>
  <si>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</si>
  <si>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</si>
  <si>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</si>
  <si>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</si>
  <si>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</si>
  <si>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</si>
  <si>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</si>
  <si>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</si>
  <si>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</si>
  <si>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</si>
  <si>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</si>
  <si>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</si>
  <si>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</si>
  <si>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</si>
  <si>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</si>
  <si>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</si>
  <si>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</si>
  <si>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</si>
  <si>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</si>
  <si>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</si>
  <si>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</si>
  <si>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</si>
  <si>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</si>
  <si>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</si>
  <si>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</si>
  <si>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</si>
  <si>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</si>
  <si>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</si>
  <si>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</si>
  <si>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</si>
  <si>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</si>
  <si>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</si>
  <si>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</si>
  <si>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</si>
  <si>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</si>
  <si>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</si>
  <si>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</si>
  <si>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</si>
  <si>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</si>
  <si>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</si>
  <si>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</si>
  <si>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</si>
  <si>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</si>
  <si>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</si>
  <si>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</si>
  <si>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</si>
  <si>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</si>
  <si>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</si>
  <si>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</si>
  <si>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</si>
  <si>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</si>
  <si>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</si>
  <si>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</si>
  <si>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</si>
  <si>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</si>
  <si>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</si>
  <si>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</si>
  <si>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</si>
  <si>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</si>
  <si>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</si>
  <si>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</si>
  <si>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</si>
  <si>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</si>
  <si>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</si>
  <si>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</si>
  <si>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</si>
  <si>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</si>
  <si>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</si>
  <si>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</si>
  <si>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</si>
  <si>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</si>
  <si>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</si>
  <si>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</si>
  <si>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</si>
  <si>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</si>
  <si>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</si>
  <si>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</si>
  <si>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</si>
  <si>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</si>
  <si>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</si>
  <si>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</si>
  <si>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</si>
  <si>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</si>
  <si>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</si>
  <si>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</si>
  <si>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</si>
  <si>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</si>
  <si>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</si>
  <si>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</si>
  <si>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</si>
  <si>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</si>
  <si>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</si>
  <si>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</si>
  <si>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</si>
  <si>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</si>
  <si>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</si>
  <si>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</si>
  <si>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</si>
  <si>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</si>
  <si>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</si>
  <si>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</si>
  <si>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</si>
  <si>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</si>
  <si>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</si>
  <si>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</si>
  <si>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</si>
  <si>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</si>
  <si>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</si>
  <si>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</si>
  <si>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</si>
  <si>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</si>
  <si>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</si>
  <si>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</si>
  <si>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</si>
  <si>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</si>
  <si>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</si>
  <si>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</si>
  <si>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</si>
  <si>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</si>
  <si>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</si>
  <si>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</si>
  <si>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</si>
  <si>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</si>
  <si>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</si>
  <si>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</si>
  <si>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</si>
  <si>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</si>
  <si>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</si>
  <si>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</si>
  <si>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</si>
  <si>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</si>
  <si>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</si>
  <si>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</si>
  <si>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</si>
  <si>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</si>
  <si>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</si>
  <si>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</si>
  <si>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</si>
  <si>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</si>
  <si>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</si>
  <si>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</si>
  <si>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</si>
  <si>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</si>
  <si>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</si>
  <si>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</si>
  <si>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</si>
  <si>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</si>
  <si>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</si>
  <si>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</si>
  <si>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</si>
  <si>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</si>
  <si>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</si>
  <si>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</si>
  <si>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</si>
  <si>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</si>
  <si>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</si>
  <si>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</si>
  <si>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</si>
  <si>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</si>
  <si>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</si>
  <si>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</si>
  <si>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</si>
  <si>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</si>
  <si>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</si>
  <si>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</si>
  <si>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</si>
  <si>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</si>
  <si>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</si>
  <si>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</si>
  <si>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</si>
  <si>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</si>
  <si>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</si>
  <si>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</si>
  <si>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</si>
  <si>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</si>
  <si>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</si>
  <si>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</si>
  <si>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</si>
  <si>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</si>
  <si>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</si>
  <si>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</si>
  <si>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</si>
  <si>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</si>
  <si>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</si>
  <si>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</si>
  <si>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</si>
  <si>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</si>
  <si>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</si>
  <si>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</si>
  <si>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</si>
  <si>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</si>
  <si>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</si>
  <si>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</si>
  <si>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</si>
  <si>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</si>
  <si>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</si>
  <si>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</si>
  <si>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</si>
  <si>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</si>
  <si>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</si>
  <si>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</si>
  <si>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</si>
  <si>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</si>
  <si>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</si>
  <si>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</si>
  <si>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</si>
  <si>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</si>
  <si>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</si>
  <si>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</si>
  <si>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</si>
  <si>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</si>
  <si>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</si>
  <si>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</si>
  <si>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</si>
  <si>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</si>
  <si>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</si>
  <si>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</si>
  <si>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</si>
  <si>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</si>
  <si>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</si>
  <si>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</si>
  <si>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</si>
  <si>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</si>
  <si>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</si>
  <si>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</si>
  <si>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</si>
  <si>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</si>
  <si>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</si>
  <si>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</si>
  <si>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</si>
  <si>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</si>
  <si>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</si>
  <si>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</si>
  <si>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</si>
  <si>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</si>
  <si>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</si>
  <si>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</si>
  <si>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</si>
  <si>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</si>
  <si>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</si>
  <si>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</si>
  <si>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</si>
  <si>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</si>
  <si>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</si>
  <si>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</si>
  <si>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</si>
  <si>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</si>
  <si>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</si>
  <si>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</si>
  <si>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</si>
  <si>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</si>
  <si>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</si>
  <si>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</si>
  <si>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</si>
  <si>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</si>
  <si>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</si>
  <si>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</si>
  <si>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</si>
  <si>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</si>
  <si>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</si>
  <si>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</si>
  <si>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</si>
  <si>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</si>
  <si>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</si>
  <si>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</si>
  <si>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</si>
  <si>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</si>
  <si>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</si>
  <si>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</si>
  <si>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</si>
  <si>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</si>
  <si>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</si>
  <si>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</si>
  <si>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</si>
  <si>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</si>
  <si>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</si>
  <si>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</si>
  <si>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</si>
  <si>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</si>
  <si>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</si>
  <si>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</si>
  <si>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</si>
  <si>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</si>
  <si>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</si>
  <si>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</si>
  <si>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</si>
  <si>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</si>
  <si>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</si>
  <si>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</si>
  <si>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</si>
  <si>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</si>
  <si>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</si>
  <si>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</si>
  <si>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</si>
  <si>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</si>
  <si>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</si>
  <si>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</si>
  <si>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</si>
  <si>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</si>
  <si>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</si>
  <si>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</si>
  <si>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</si>
  <si>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</si>
  <si>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</si>
  <si>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</si>
  <si>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</si>
  <si>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</si>
  <si>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</si>
  <si>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</si>
  <si>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</si>
  <si>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</si>
  <si>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</si>
  <si>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</si>
  <si>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</si>
  <si>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</si>
  <si>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</si>
  <si>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</si>
  <si>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</si>
  <si>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</si>
  <si>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</si>
  <si>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</si>
  <si>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</si>
  <si>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</si>
  <si>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</si>
  <si>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</si>
  <si>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</si>
  <si>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</si>
  <si>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</si>
  <si>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</si>
  <si>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</si>
  <si>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</si>
  <si>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</si>
  <si>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</si>
  <si>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</si>
  <si>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</si>
  <si>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</si>
  <si>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</si>
  <si>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</si>
  <si>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</si>
  <si>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</si>
  <si>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</si>
  <si>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</si>
  <si>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</si>
  <si>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</si>
  <si>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</si>
  <si>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</si>
  <si>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</si>
  <si>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</si>
  <si>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</si>
  <si>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</si>
  <si>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</si>
  <si>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</si>
  <si>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</si>
  <si>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</si>
  <si>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</si>
  <si>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</si>
  <si>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</si>
  <si>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</si>
  <si>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</si>
  <si>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</si>
  <si>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</si>
  <si>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</si>
  <si>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</si>
  <si>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</si>
  <si>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</si>
  <si>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</si>
  <si>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</si>
  <si>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</si>
  <si>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</si>
  <si>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</si>
  <si>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</si>
  <si>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</si>
  <si>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</si>
  <si>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</si>
  <si>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</si>
  <si>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</si>
  <si>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</si>
  <si>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</si>
  <si>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</si>
  <si>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</si>
  <si>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</si>
  <si>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</si>
  <si>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</si>
  <si>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</si>
  <si>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</si>
  <si>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</si>
  <si>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</si>
  <si>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</si>
  <si>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</si>
  <si>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</si>
  <si>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</si>
  <si>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</si>
  <si>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</si>
  <si>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</si>
  <si>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</si>
  <si>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</si>
  <si>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</si>
  <si>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</si>
  <si>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</si>
  <si>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</si>
  <si>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</si>
  <si>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</si>
  <si>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</si>
  <si>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</si>
  <si>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</si>
  <si>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</si>
  <si>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</si>
  <si>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</si>
  <si>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</si>
  <si>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</si>
  <si>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</si>
  <si>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</si>
  <si>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</si>
  <si>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</si>
  <si>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</si>
  <si>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</si>
  <si>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</si>
  <si>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</si>
  <si>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</si>
  <si>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</si>
  <si>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</si>
  <si>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</si>
  <si>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</si>
  <si>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</si>
  <si>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</si>
  <si>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</si>
  <si>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</si>
  <si>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</si>
  <si>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</si>
  <si>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</si>
  <si>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</si>
  <si>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</si>
  <si>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</si>
  <si>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</si>
  <si>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</si>
  <si>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</si>
  <si>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</si>
  <si>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</si>
  <si>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</si>
  <si>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</si>
  <si>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</si>
  <si>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</si>
  <si>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</si>
  <si>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</si>
  <si>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</si>
  <si>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</si>
  <si>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</si>
  <si>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</si>
  <si>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</si>
  <si>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</si>
  <si>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</si>
  <si>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</si>
  <si>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</si>
  <si>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</si>
  <si>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</si>
  <si>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</si>
  <si>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</si>
  <si>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</si>
  <si>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</si>
  <si>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</si>
  <si>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</si>
  <si>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</si>
  <si>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</si>
  <si>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</si>
  <si>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</si>
  <si>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</si>
  <si>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</si>
  <si>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</si>
  <si>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</si>
  <si>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</si>
  <si>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</si>
  <si>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</si>
  <si>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</si>
  <si>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</si>
  <si>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</si>
  <si>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</si>
  <si>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</si>
  <si>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</si>
  <si>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</si>
  <si>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</si>
  <si>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</si>
  <si>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</si>
  <si>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</si>
  <si>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</si>
  <si>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</si>
  <si>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</si>
  <si>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</si>
  <si>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</si>
  <si>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</si>
  <si>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</si>
  <si>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</si>
  <si>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</si>
  <si>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</si>
  <si>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</si>
  <si>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</si>
  <si>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</si>
  <si>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</si>
  <si>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</si>
  <si>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</si>
  <si>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</si>
  <si>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</si>
  <si>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</si>
  <si>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</si>
  <si>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</si>
  <si>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</si>
  <si>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</si>
  <si>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</si>
  <si>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</si>
  <si>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</si>
  <si>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</si>
  <si>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</si>
  <si>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</si>
  <si>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</si>
  <si>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</si>
  <si>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</si>
  <si>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</si>
  <si>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</si>
  <si>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</si>
  <si>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</si>
  <si>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</si>
  <si>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</si>
  <si>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</si>
  <si>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</si>
  <si>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</si>
  <si>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</si>
  <si>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</si>
  <si>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</si>
  <si>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</si>
  <si>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</si>
  <si>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</si>
  <si>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</si>
  <si>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</si>
  <si>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</si>
  <si>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</si>
  <si>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</si>
  <si>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</si>
  <si>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</si>
  <si>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</si>
  <si>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</si>
  <si>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</si>
  <si>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</si>
  <si>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</si>
  <si>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</si>
  <si>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</si>
  <si>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</si>
  <si>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</si>
  <si>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</si>
  <si>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</si>
  <si>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</si>
  <si>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</si>
  <si>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</si>
  <si>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</si>
  <si>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</si>
  <si>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</si>
  <si>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</si>
  <si>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</si>
  <si>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</si>
  <si>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</si>
  <si>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</si>
  <si>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</si>
  <si>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</si>
  <si>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</si>
  <si>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</si>
  <si>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</si>
  <si>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</si>
  <si>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</si>
  <si>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</si>
  <si>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</si>
  <si>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</si>
  <si>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</si>
  <si>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</si>
  <si>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</si>
  <si>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</si>
  <si>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</si>
  <si>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</si>
  <si>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</si>
  <si>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</si>
  <si>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</si>
  <si>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</si>
  <si>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</si>
  <si>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</si>
  <si>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</si>
  <si>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</si>
  <si>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</si>
  <si>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</si>
  <si>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</si>
  <si>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</si>
  <si>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</si>
  <si>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</si>
  <si>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</si>
  <si>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</si>
  <si>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</si>
  <si>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</si>
  <si>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</si>
  <si>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</si>
  <si>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</si>
  <si>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</si>
  <si>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</si>
  <si>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</si>
  <si>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</si>
  <si>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</si>
  <si>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</si>
  <si>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</si>
  <si>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</si>
  <si>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</si>
  <si>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</si>
  <si>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</si>
  <si>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</si>
  <si>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</si>
  <si>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</si>
  <si>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</si>
  <si>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</si>
  <si>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</si>
  <si>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</si>
  <si>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</si>
  <si>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</si>
  <si>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</si>
  <si>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</si>
  <si>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</si>
  <si>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</si>
  <si>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</si>
  <si>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</si>
  <si>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</si>
  <si>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</si>
  <si>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</si>
  <si>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</si>
  <si>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</si>
  <si>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</si>
  <si>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</si>
  <si>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</si>
  <si>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</si>
  <si>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</si>
  <si>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</si>
  <si>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</si>
  <si>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</si>
  <si>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</si>
  <si>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</si>
  <si>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</si>
  <si>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</si>
  <si>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</si>
  <si>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</si>
  <si>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</si>
  <si>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</si>
  <si>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</si>
  <si>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</si>
  <si>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</si>
  <si>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</si>
  <si>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</si>
  <si>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</si>
  <si>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</si>
  <si>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</si>
  <si>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</si>
  <si>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</si>
  <si>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</si>
  <si>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</si>
  <si>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</si>
  <si>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</si>
  <si>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</si>
  <si>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</si>
  <si>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</si>
  <si>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</si>
  <si>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</si>
  <si>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</si>
  <si>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</si>
  <si>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</si>
  <si>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</si>
  <si>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</si>
  <si>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</si>
  <si>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</si>
  <si>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</si>
  <si>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</si>
  <si>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</si>
  <si>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</si>
  <si>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</si>
  <si>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</si>
  <si>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</si>
  <si>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</si>
  <si>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</si>
  <si>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</si>
  <si>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</si>
  <si>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</si>
  <si>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</si>
  <si>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</si>
  <si>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</si>
  <si>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</si>
  <si>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</si>
  <si>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</si>
  <si>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</si>
  <si>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</si>
  <si>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</si>
  <si>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</si>
  <si>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</si>
  <si>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</si>
  <si>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</si>
  <si>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</si>
  <si>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</si>
  <si>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</si>
  <si>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</si>
  <si>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</si>
  <si>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</si>
  <si>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</si>
  <si>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</si>
  <si>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</si>
  <si>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</si>
  <si>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</si>
  <si>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</si>
  <si>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</si>
  <si>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</si>
  <si>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</si>
  <si>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</si>
  <si>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</si>
  <si>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</si>
  <si>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</si>
  <si>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</si>
  <si>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</si>
  <si>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</si>
  <si>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</si>
  <si>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</si>
  <si>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</si>
  <si>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</si>
  <si>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</si>
  <si>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</si>
  <si>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</si>
  <si>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</si>
  <si>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</si>
  <si>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</si>
  <si>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</si>
  <si>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</si>
  <si>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</si>
  <si>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</si>
  <si>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</si>
  <si>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</si>
  <si>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</si>
  <si>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</si>
  <si>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</si>
  <si>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</si>
  <si>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</si>
  <si>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</si>
  <si>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</si>
  <si>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</si>
  <si>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</si>
  <si>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</si>
  <si>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</si>
  <si>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</si>
  <si>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</si>
  <si>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</si>
  <si>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</si>
  <si>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</si>
  <si>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</si>
  <si>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</si>
  <si>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</si>
  <si>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</si>
  <si>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</si>
  <si>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</si>
  <si>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</si>
  <si>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</si>
  <si>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</si>
  <si>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</si>
  <si>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</si>
  <si>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</si>
  <si>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</si>
  <si>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</si>
  <si>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</si>
  <si>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</si>
  <si>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</si>
  <si>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</si>
  <si>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</si>
  <si>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</si>
  <si>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</si>
  <si>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</si>
  <si>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</si>
  <si>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</si>
  <si>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</si>
  <si>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</si>
  <si>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</si>
  <si>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</si>
  <si>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</si>
  <si>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</si>
  <si>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</si>
  <si>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</si>
  <si>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</si>
  <si>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</si>
  <si>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</si>
  <si>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</si>
  <si>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</si>
  <si>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</si>
  <si>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</si>
  <si>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</si>
  <si>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</si>
  <si>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</si>
  <si>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</si>
  <si>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</si>
  <si>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</si>
  <si>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</si>
  <si>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</si>
  <si>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</si>
  <si>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</si>
  <si>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</si>
  <si>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</si>
  <si>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</si>
  <si>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</si>
  <si>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</si>
  <si>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</si>
  <si>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</si>
  <si>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</si>
  <si>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</si>
  <si>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</si>
  <si>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</si>
  <si>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</si>
  <si>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</si>
  <si>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</si>
  <si>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</si>
  <si>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</si>
  <si>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</si>
  <si>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</si>
  <si>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</si>
  <si>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</si>
  <si>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</si>
  <si>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</si>
  <si>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</si>
  <si>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</si>
  <si>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</si>
  <si>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</si>
  <si>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</si>
  <si>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</si>
  <si>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</si>
  <si>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</si>
  <si>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</si>
  <si>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</si>
  <si>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</si>
  <si>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</si>
  <si>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</si>
  <si>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</si>
  <si>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</si>
  <si>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</si>
  <si>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</si>
  <si>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</si>
  <si>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</si>
  <si>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</si>
  <si>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</si>
  <si>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</si>
  <si>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</si>
  <si>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</si>
  <si>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</si>
  <si>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</si>
  <si>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</si>
  <si>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</si>
  <si>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</si>
  <si>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</si>
  <si>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</si>
  <si>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</si>
  <si>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</si>
  <si>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</si>
  <si>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</si>
  <si>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</si>
  <si>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</si>
  <si>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</si>
  <si>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</si>
  <si>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</si>
  <si>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</si>
  <si>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</si>
  <si>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</si>
  <si>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</si>
  <si>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</si>
  <si>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</si>
  <si>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</si>
  <si>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</si>
  <si>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</si>
  <si>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</si>
  <si>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</si>
  <si>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</si>
  <si>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</si>
  <si>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</si>
  <si>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</si>
  <si>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</si>
  <si>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</si>
  <si>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</si>
  <si>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</si>
  <si>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</si>
  <si>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</si>
  <si>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</si>
  <si>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</si>
  <si>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</si>
  <si>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</si>
  <si>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</si>
  <si>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</si>
  <si>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</si>
  <si>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</si>
  <si>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</si>
  <si>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</si>
  <si>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</si>
  <si>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</si>
  <si>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</si>
  <si>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</si>
  <si>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</si>
  <si>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</si>
  <si>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</si>
  <si>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</si>
  <si>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</si>
  <si>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</si>
  <si>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</si>
  <si>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</si>
  <si>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</si>
  <si>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</si>
  <si>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</si>
  <si>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</si>
  <si>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</si>
  <si>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</si>
  <si>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</si>
  <si>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</si>
  <si>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</si>
  <si>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</si>
  <si>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</si>
  <si>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</si>
  <si>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</si>
  <si>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</si>
  <si>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</si>
  <si>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</si>
  <si>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</si>
  <si>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</si>
  <si>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</si>
  <si>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</si>
  <si>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</si>
  <si>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</si>
  <si>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</si>
  <si>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</si>
  <si>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</si>
  <si>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</si>
  <si>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</si>
  <si>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</si>
  <si>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</si>
  <si>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</si>
  <si>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</si>
  <si>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</si>
  <si>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</si>
  <si>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</si>
  <si>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</si>
  <si>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</si>
  <si>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</si>
  <si>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</si>
  <si>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</si>
  <si>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</si>
  <si>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</si>
  <si>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</si>
  <si>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</si>
  <si>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</si>
  <si>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</si>
  <si>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</si>
  <si>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</si>
  <si>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</si>
  <si>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</si>
  <si>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</si>
  <si>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</si>
  <si>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</si>
  <si>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</si>
  <si>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</si>
  <si>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</si>
  <si>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</si>
  <si>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</si>
  <si>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</si>
  <si>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</si>
  <si>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</si>
  <si>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</si>
  <si>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</si>
  <si>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</si>
  <si>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</si>
  <si>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</si>
  <si>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</si>
  <si>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</si>
  <si>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</si>
  <si>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</si>
  <si>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</si>
  <si>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</si>
  <si>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</si>
  <si>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</si>
  <si>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</si>
  <si>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</si>
  <si>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</si>
  <si>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</si>
  <si>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</si>
  <si>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</si>
  <si>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</si>
  <si>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</si>
  <si>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</si>
  <si>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</si>
  <si>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</si>
  <si>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</si>
  <si>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</si>
  <si>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</si>
  <si>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</si>
  <si>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</si>
  <si>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</si>
  <si>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</si>
  <si>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</si>
  <si>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</si>
  <si>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</si>
  <si>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</si>
  <si>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</si>
  <si>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</si>
  <si>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</si>
  <si>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</si>
  <si>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</si>
  <si>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</si>
  <si>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</si>
  <si>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</si>
  <si>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</si>
  <si>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</si>
  <si>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</si>
  <si>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</si>
  <si>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</si>
  <si>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</si>
  <si>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</si>
  <si>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</si>
  <si>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</si>
  <si>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</si>
  <si>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</si>
  <si>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</si>
  <si>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</si>
  <si>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</si>
  <si>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</si>
  <si>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</si>
  <si>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</si>
  <si>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</si>
  <si>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</si>
  <si>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</si>
  <si>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</si>
  <si>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</si>
  <si>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</si>
  <si>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</si>
  <si>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</si>
  <si>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</si>
  <si>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</si>
  <si>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</si>
  <si>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</si>
  <si>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</si>
  <si>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</si>
  <si>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</si>
  <si>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</si>
  <si>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</si>
  <si>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</si>
  <si>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</si>
  <si>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</si>
  <si>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</si>
  <si>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</si>
  <si>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</si>
  <si>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</si>
  <si>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</si>
  <si>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</si>
  <si>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</si>
  <si>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</si>
  <si>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</si>
  <si>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</si>
  <si>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</si>
  <si>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</si>
  <si>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</si>
  <si>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</si>
  <si>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</si>
  <si>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</si>
  <si>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</si>
  <si>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</si>
  <si>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</si>
  <si>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</si>
  <si>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</si>
  <si>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</si>
  <si>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</si>
  <si>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</si>
  <si>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</si>
  <si>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</si>
  <si>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</si>
  <si>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</si>
  <si>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</si>
  <si>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</si>
  <si>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</si>
  <si>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</si>
  <si>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</si>
  <si>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</si>
  <si>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</si>
  <si>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</si>
  <si>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</si>
  <si>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</si>
  <si>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</si>
  <si>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</si>
  <si>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</si>
  <si>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</si>
  <si>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</si>
  <si>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</si>
  <si>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</si>
  <si>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</si>
  <si>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</si>
  <si>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</si>
  <si>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</si>
  <si>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</si>
  <si>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</si>
  <si>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</si>
  <si>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</si>
  <si>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</si>
  <si>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</si>
  <si>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</si>
  <si>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</si>
  <si>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</si>
  <si>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</si>
  <si>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</si>
  <si>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</si>
  <si>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</si>
  <si>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</si>
  <si>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</si>
  <si>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</si>
  <si>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</si>
  <si>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</si>
  <si>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</si>
  <si>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</si>
  <si>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</si>
  <si>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</si>
  <si>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</si>
  <si>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</si>
  <si>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</si>
  <si>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</si>
  <si>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</si>
  <si>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</si>
  <si>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</si>
  <si>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</si>
  <si>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</si>
  <si>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</si>
  <si>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</si>
  <si>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</si>
  <si>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</si>
  <si>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</si>
  <si>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</si>
  <si>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</si>
  <si>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</si>
  <si>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</si>
  <si>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</si>
  <si>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</si>
  <si>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</si>
  <si>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</si>
  <si>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</si>
  <si>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</si>
  <si>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</si>
  <si>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</si>
  <si>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</si>
  <si>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</si>
  <si>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</si>
  <si>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</si>
  <si>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</si>
  <si>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</si>
  <si>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</si>
  <si>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</si>
  <si>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</si>
  <si>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</si>
  <si>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</si>
  <si>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</si>
  <si>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</si>
  <si>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</si>
  <si>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</si>
  <si>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</si>
  <si>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</si>
  <si>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</si>
  <si>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</si>
  <si>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</si>
  <si>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</si>
  <si>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</si>
  <si>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</si>
  <si>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</si>
  <si>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</si>
  <si>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</si>
  <si>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</si>
  <si>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</si>
  <si>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</si>
  <si>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</si>
  <si>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</si>
  <si>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</si>
  <si>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</si>
  <si>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</si>
  <si>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</si>
  <si>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</si>
  <si>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</si>
  <si>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</si>
  <si>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</si>
  <si>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</si>
  <si>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</si>
  <si>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</si>
  <si>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</si>
  <si>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</si>
  <si>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</si>
  <si>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</si>
  <si>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</si>
  <si>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</si>
  <si>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</si>
  <si>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</si>
  <si>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</si>
  <si>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</si>
  <si>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</si>
  <si>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</si>
  <si>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</si>
  <si>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</si>
  <si>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</si>
  <si>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</si>
  <si>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</si>
  <si>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</si>
  <si>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</si>
  <si>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</si>
  <si>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</si>
  <si>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</si>
  <si>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</si>
  <si>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</si>
  <si>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</si>
  <si>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</si>
  <si>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</si>
  <si>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</si>
  <si>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</si>
  <si>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</si>
  <si>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</si>
  <si>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</si>
  <si>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</si>
  <si>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</si>
  <si>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</si>
  <si>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</si>
  <si>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</si>
  <si>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</si>
  <si>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</si>
  <si>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</si>
  <si>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</si>
  <si>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</si>
  <si>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</si>
  <si>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</si>
  <si>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</si>
  <si>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</si>
  <si>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</si>
  <si>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</si>
  <si>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</si>
  <si>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</si>
  <si>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</si>
  <si>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</si>
  <si>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</si>
  <si>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</si>
  <si>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</si>
  <si>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</si>
  <si>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</si>
  <si>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</si>
  <si>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</si>
  <si>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</si>
  <si>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</si>
  <si>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</si>
  <si>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</si>
  <si>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</si>
  <si>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</si>
  <si>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</si>
  <si>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</si>
  <si>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</si>
  <si>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</si>
  <si>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</si>
  <si>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</si>
  <si>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</si>
  <si>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</si>
  <si>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</si>
  <si>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</si>
  <si>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</si>
  <si>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</si>
  <si>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</si>
  <si>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</si>
  <si>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</si>
  <si>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</si>
  <si>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</si>
  <si>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</si>
  <si>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</si>
  <si>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</si>
  <si>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</si>
  <si>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</si>
  <si>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</si>
  <si>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</si>
  <si>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</si>
  <si>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</si>
  <si>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</si>
  <si>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</si>
  <si>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</si>
  <si>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</si>
  <si>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</si>
  <si>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</si>
  <si>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</si>
  <si>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</si>
  <si>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</si>
  <si>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</si>
  <si>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</si>
  <si>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</si>
  <si>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</si>
  <si>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</si>
  <si>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</si>
  <si>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</si>
  <si>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</si>
  <si>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</si>
  <si>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</si>
  <si>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</si>
  <si>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</si>
  <si>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</si>
  <si>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</si>
  <si>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</si>
  <si>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</si>
  <si>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</si>
  <si>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</si>
  <si>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</si>
  <si>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</si>
  <si>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</si>
  <si>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</si>
  <si>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</si>
  <si>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</si>
  <si>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</si>
  <si>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</si>
  <si>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</si>
  <si>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</si>
  <si>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</si>
  <si>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</si>
  <si>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</si>
  <si>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</si>
  <si>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</si>
  <si>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</si>
  <si>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</si>
  <si>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</si>
  <si>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</si>
  <si>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</si>
  <si>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</si>
  <si>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</si>
  <si>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</si>
  <si>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</si>
  <si>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</si>
  <si>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</si>
  <si>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</si>
  <si>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</si>
  <si>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</si>
  <si>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</si>
  <si>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</si>
  <si>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</si>
  <si>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</si>
  <si>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</si>
  <si>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</si>
  <si>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</si>
  <si>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</si>
  <si>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</si>
  <si>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</si>
  <si>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</si>
  <si>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</si>
  <si>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</si>
  <si>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</si>
  <si>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</si>
  <si>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</si>
  <si>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</si>
  <si>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</si>
  <si>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</si>
  <si>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</si>
  <si>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</si>
  <si>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</si>
  <si>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</si>
  <si>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</si>
  <si>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</si>
  <si>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</si>
  <si>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</si>
  <si>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</si>
  <si>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</si>
  <si>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</si>
  <si>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</si>
  <si>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</si>
  <si>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</si>
  <si>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</si>
  <si>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</si>
  <si>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</si>
  <si>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</si>
  <si>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</si>
  <si>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</si>
  <si>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</si>
  <si>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</si>
  <si>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</si>
  <si>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</si>
  <si>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</si>
  <si>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</si>
  <si>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</si>
  <si>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</si>
  <si>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</si>
  <si>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</si>
  <si>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</si>
  <si>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</si>
  <si>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</si>
  <si>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</si>
  <si>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</si>
  <si>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</si>
  <si>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</si>
  <si>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</si>
  <si>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</si>
  <si>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</si>
  <si>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</si>
  <si>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</si>
  <si>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</si>
  <si>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</si>
  <si>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</si>
  <si>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</si>
  <si>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</si>
  <si>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</si>
  <si>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</si>
  <si>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</si>
  <si>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</si>
  <si>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</si>
  <si>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</si>
  <si>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</si>
  <si>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</si>
  <si>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</si>
  <si>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</si>
  <si>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</si>
  <si>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</si>
  <si>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</si>
  <si>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</si>
  <si>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</si>
  <si>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</si>
  <si>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</si>
  <si>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</si>
  <si>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</si>
  <si>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</si>
  <si>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</si>
  <si>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</si>
  <si>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</si>
  <si>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</si>
  <si>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</si>
  <si>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</si>
  <si>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</si>
  <si>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</si>
  <si>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</si>
  <si>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</si>
  <si>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</si>
  <si>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</si>
  <si>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</si>
  <si>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</si>
  <si>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</si>
  <si>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</si>
  <si>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</si>
  <si>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</si>
  <si>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</si>
  <si>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</si>
  <si>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</si>
  <si>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</si>
  <si>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</si>
  <si>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</si>
  <si>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</si>
  <si>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</si>
  <si>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</si>
  <si>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</si>
  <si>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</si>
  <si>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</si>
  <si>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</si>
  <si>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</si>
  <si>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</si>
  <si>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</si>
  <si>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</si>
  <si>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</si>
  <si>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</si>
  <si>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</si>
  <si>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</si>
  <si>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</si>
  <si>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</si>
  <si>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</si>
  <si>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</si>
  <si>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</si>
  <si>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</si>
  <si>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</si>
  <si>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</si>
  <si>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</si>
  <si>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</si>
  <si>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</si>
  <si>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</si>
  <si>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</si>
  <si>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</si>
  <si>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</si>
  <si>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</si>
  <si>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</si>
  <si>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</si>
  <si>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</si>
  <si>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</si>
  <si>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</si>
  <si>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</si>
  <si>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</si>
  <si>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</si>
  <si>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</si>
  <si>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</si>
  <si>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</si>
  <si>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</si>
  <si>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</si>
  <si>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</si>
  <si>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</si>
  <si>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</si>
  <si>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</si>
  <si>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</si>
  <si>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</si>
  <si>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</si>
  <si>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</si>
  <si>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</si>
  <si>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</si>
  <si>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</si>
  <si>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</si>
  <si>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</si>
  <si>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</si>
  <si>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</si>
  <si>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</si>
  <si>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</si>
  <si>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</si>
  <si>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</si>
  <si>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</si>
  <si>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</si>
  <si>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</si>
  <si>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</si>
  <si>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</si>
  <si>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</si>
  <si>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</si>
  <si>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</si>
  <si>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</si>
  <si>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</si>
  <si>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</si>
  <si>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</si>
  <si>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</si>
  <si>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</si>
  <si>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</si>
  <si>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</si>
  <si>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</si>
  <si>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</si>
  <si>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</si>
  <si>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</si>
  <si>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</si>
  <si>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</si>
  <si>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</si>
  <si>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</si>
  <si>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</si>
  <si>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</si>
  <si>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</si>
  <si>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</si>
  <si>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</si>
  <si>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</si>
  <si>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</si>
  <si>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</si>
  <si>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</si>
  <si>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</si>
  <si>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</si>
  <si>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</si>
  <si>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</si>
  <si>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</si>
  <si>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</si>
  <si>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</si>
  <si>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</si>
  <si>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</si>
  <si>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</si>
  <si>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</si>
  <si>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</si>
  <si>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</si>
  <si>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</si>
  <si>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</si>
  <si>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</si>
  <si>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</si>
  <si>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</si>
  <si>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</si>
  <si>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</si>
  <si>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</si>
  <si>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</si>
  <si>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</si>
  <si>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</si>
  <si>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</si>
  <si>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</si>
  <si>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</si>
  <si>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</si>
  <si>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</si>
  <si>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</si>
  <si>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</si>
  <si>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</si>
  <si>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</si>
  <si>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</si>
  <si>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</si>
  <si>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</si>
  <si>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</si>
  <si>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</si>
  <si>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</si>
  <si>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</si>
  <si>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</si>
  <si>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</si>
  <si>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</si>
  <si>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</si>
  <si>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</si>
  <si>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</si>
  <si>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</si>
  <si>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</si>
  <si>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</si>
  <si>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</si>
  <si>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</si>
  <si>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</si>
  <si>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</si>
  <si>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</si>
  <si>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</si>
  <si>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</si>
  <si>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</si>
  <si>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</si>
  <si>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</si>
  <si>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</si>
  <si>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</si>
  <si>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</si>
  <si>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</si>
  <si>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</si>
  <si>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</si>
  <si>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</si>
  <si>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</si>
  <si>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</si>
  <si>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</si>
  <si>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</si>
  <si>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</si>
  <si>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</si>
  <si>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</si>
  <si>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</si>
  <si>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</si>
  <si>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</si>
  <si>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</si>
  <si>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</si>
  <si>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</si>
  <si>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</si>
  <si>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</si>
  <si>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</si>
  <si>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</si>
  <si>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</si>
  <si>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</si>
  <si>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</si>
  <si>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</si>
  <si>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</si>
  <si>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</si>
  <si>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</si>
  <si>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</si>
  <si>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</si>
  <si>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</si>
  <si>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</si>
  <si>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</si>
  <si>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</si>
  <si>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</si>
  <si>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</si>
  <si>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</si>
  <si>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</si>
  <si>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</si>
  <si>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</si>
  <si>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</si>
  <si>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</si>
  <si>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</si>
  <si>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</si>
  <si>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</si>
  <si>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</si>
  <si>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</si>
  <si>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</si>
  <si>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</si>
  <si>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</si>
  <si>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</si>
  <si>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</si>
  <si>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</si>
  <si>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</si>
  <si>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</si>
  <si>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</si>
  <si>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</si>
  <si>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</si>
  <si>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</si>
  <si>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</si>
  <si>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</si>
  <si>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</si>
  <si>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</si>
  <si>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</si>
  <si>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</si>
  <si>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</si>
  <si>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</si>
  <si>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</si>
  <si>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</si>
  <si>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</si>
  <si>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</si>
  <si>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</si>
  <si>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</si>
  <si>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</si>
  <si>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</si>
  <si>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</si>
  <si>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</si>
  <si>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</si>
  <si>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</si>
  <si>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</si>
  <si>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</si>
  <si>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</si>
  <si>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</si>
  <si>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</si>
  <si>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</si>
  <si>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</si>
  <si>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</si>
  <si>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</si>
  <si>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</si>
  <si>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</si>
  <si>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</si>
  <si>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</si>
  <si>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</si>
  <si>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</si>
  <si>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</si>
  <si>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</si>
  <si>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</si>
  <si>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</si>
  <si>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</si>
  <si>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</si>
  <si>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</si>
  <si>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</si>
  <si>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</si>
  <si>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</si>
  <si>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</si>
  <si>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</si>
  <si>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</si>
  <si>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</si>
  <si>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</si>
  <si>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</si>
  <si>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</si>
  <si>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</si>
  <si>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</si>
  <si>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</si>
  <si>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</si>
  <si>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</si>
  <si>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</si>
  <si>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</si>
  <si>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</si>
  <si>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</si>
  <si>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</si>
  <si>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</si>
  <si>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</si>
  <si>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</si>
  <si>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</si>
  <si>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</si>
  <si>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</si>
  <si>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</si>
  <si>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</si>
  <si>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</si>
  <si>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</si>
  <si>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</si>
  <si>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</si>
  <si>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</si>
  <si>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</si>
  <si>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</si>
  <si>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</si>
  <si>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</si>
  <si>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</si>
  <si>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</si>
  <si>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</si>
  <si>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</si>
  <si>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</si>
  <si>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</si>
  <si>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</si>
  <si>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</si>
  <si>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</si>
  <si>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</si>
  <si>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</si>
  <si>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</si>
  <si>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</si>
  <si>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</si>
  <si>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</si>
  <si>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</si>
  <si>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</si>
  <si>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</si>
  <si>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</si>
  <si>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</si>
  <si>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</si>
  <si>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</si>
  <si>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</si>
  <si>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</si>
  <si>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</si>
  <si>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</si>
  <si>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</si>
  <si>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</si>
  <si>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</si>
  <si>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</si>
  <si>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</si>
  <si>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</si>
  <si>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</si>
  <si>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</si>
  <si>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</si>
  <si>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</si>
  <si>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</si>
  <si>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</si>
  <si>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</si>
  <si>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</si>
  <si>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</si>
  <si>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</si>
  <si>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</si>
  <si>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</si>
  <si>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</si>
  <si>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</si>
  <si>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</si>
  <si>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</si>
  <si>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</si>
  <si>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</si>
  <si>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</si>
  <si>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</si>
  <si>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</si>
  <si>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</si>
  <si>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</si>
  <si>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</si>
  <si>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</si>
  <si>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</si>
  <si>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</si>
  <si>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</si>
  <si>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</si>
  <si>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</si>
  <si>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</si>
  <si>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</si>
  <si>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</si>
  <si>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</si>
  <si>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</si>
  <si>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</si>
  <si>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</si>
  <si>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</si>
  <si>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</si>
  <si>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</si>
  <si>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</si>
  <si>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</si>
  <si>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</si>
  <si>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</si>
  <si>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</si>
  <si>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</si>
  <si>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</si>
  <si>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</si>
  <si>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</si>
  <si>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</si>
  <si>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</si>
  <si>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</si>
  <si>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</si>
  <si>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</si>
  <si>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</si>
  <si>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</si>
  <si>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</si>
  <si>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</si>
  <si>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</si>
  <si>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</si>
  <si>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</si>
  <si>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</si>
  <si>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</si>
  <si>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</si>
  <si>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</si>
  <si>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</si>
  <si>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</si>
  <si>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</si>
  <si>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</si>
  <si>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</si>
  <si>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</si>
  <si>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</si>
  <si>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</si>
  <si>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</si>
  <si>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</si>
  <si>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</si>
  <si>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</si>
  <si>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</si>
  <si>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</si>
  <si>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</si>
  <si>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</si>
  <si>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</si>
  <si>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</si>
  <si>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</si>
  <si>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</si>
  <si>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</si>
  <si>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</si>
  <si>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</si>
  <si>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</si>
  <si>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</si>
  <si>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</si>
  <si>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</si>
  <si>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</si>
  <si>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</si>
  <si>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</si>
  <si>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</si>
  <si>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</si>
  <si>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</si>
  <si>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</si>
  <si>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</si>
  <si>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</si>
  <si>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</si>
  <si>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</si>
  <si>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</si>
  <si>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</si>
  <si>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</si>
  <si>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</si>
  <si>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</si>
  <si>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</si>
  <si>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</si>
  <si>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</si>
  <si>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</si>
  <si>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</si>
  <si>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</si>
  <si>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</si>
  <si>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</si>
  <si>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</si>
  <si>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</si>
  <si>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</si>
  <si>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</si>
  <si>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</si>
  <si>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</si>
  <si>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</si>
  <si>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</si>
  <si>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</si>
  <si>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</si>
  <si>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</si>
  <si>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</si>
  <si>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</si>
  <si>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</si>
  <si>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</si>
  <si>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</si>
  <si>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</si>
  <si>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</si>
  <si>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</si>
  <si>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</si>
  <si>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</si>
  <si>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</si>
  <si>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</si>
  <si>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</si>
  <si>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</si>
  <si>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</si>
  <si>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</si>
  <si>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</si>
  <si>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</si>
  <si>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</si>
  <si>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</si>
  <si>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</si>
  <si>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</si>
  <si>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</si>
  <si>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</si>
  <si>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</si>
  <si>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</si>
  <si>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</si>
  <si>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</si>
  <si>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</si>
  <si>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</si>
  <si>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</si>
  <si>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</si>
  <si>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</si>
  <si>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</si>
  <si>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</si>
  <si>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</si>
  <si>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</si>
  <si>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</si>
  <si>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</si>
  <si>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</si>
  <si>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</si>
  <si>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</si>
  <si>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</si>
  <si>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</si>
  <si>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</si>
  <si>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</si>
  <si>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</si>
  <si>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</si>
  <si>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</si>
  <si>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</si>
  <si>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</si>
  <si>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</si>
  <si>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</si>
  <si>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</si>
  <si>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</si>
  <si>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</si>
  <si>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</si>
  <si>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</si>
  <si>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</si>
  <si>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</si>
  <si>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</si>
  <si>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</si>
  <si>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</si>
  <si>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</si>
  <si>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</si>
  <si>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</si>
  <si>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</si>
  <si>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</si>
  <si>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</si>
  <si>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</si>
  <si>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</si>
  <si>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</si>
  <si>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</si>
  <si>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</si>
  <si>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</si>
  <si>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</si>
  <si>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</si>
  <si>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</si>
  <si>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</si>
  <si>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</si>
  <si>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</si>
  <si>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</si>
  <si>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</si>
  <si>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</si>
  <si>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</si>
  <si>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</si>
  <si>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</si>
  <si>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</si>
  <si>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</si>
  <si>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</si>
  <si>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</si>
  <si>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</si>
  <si>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</si>
  <si>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</si>
  <si>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</si>
  <si>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</si>
  <si>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</si>
  <si>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</si>
  <si>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</si>
  <si>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</si>
  <si>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</si>
  <si>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</si>
  <si>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</si>
  <si>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</si>
  <si>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</si>
  <si>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</si>
  <si>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</si>
  <si>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</si>
  <si>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</si>
  <si>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</si>
  <si>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</si>
  <si>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</si>
  <si>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</si>
  <si>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</si>
  <si>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</si>
  <si>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</si>
  <si>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</si>
  <si>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</si>
  <si>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</si>
  <si>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</si>
  <si>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</si>
  <si>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</si>
  <si>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</si>
  <si>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</si>
  <si>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</si>
  <si>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</si>
  <si>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</si>
  <si>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</si>
  <si>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</si>
  <si>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</si>
  <si>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</si>
  <si>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</si>
  <si>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</si>
  <si>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</si>
  <si>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</si>
  <si>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</si>
  <si>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</si>
  <si>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</si>
  <si>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</si>
  <si>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</si>
  <si>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</si>
  <si>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</si>
  <si>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</si>
  <si>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</si>
  <si>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</si>
  <si>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</si>
  <si>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</si>
  <si>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</si>
  <si>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</si>
  <si>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</si>
  <si>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</si>
  <si>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</si>
  <si>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</si>
  <si>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</si>
  <si>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</si>
  <si>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</si>
  <si>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</si>
  <si>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</si>
  <si>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</si>
  <si>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</si>
  <si>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</si>
  <si>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</si>
  <si>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</si>
  <si>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</si>
  <si>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</si>
  <si>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</si>
  <si>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</si>
  <si>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</si>
  <si>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</si>
  <si>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</si>
  <si>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</si>
  <si>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</si>
  <si>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</si>
  <si>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</si>
  <si>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</si>
  <si>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</si>
  <si>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</si>
  <si>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</si>
  <si>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</si>
  <si>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</si>
  <si>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</si>
  <si>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</si>
  <si>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</si>
  <si>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</si>
  <si>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</si>
  <si>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</si>
  <si>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</si>
  <si>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</si>
  <si>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</si>
  <si>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</si>
  <si>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</si>
  <si>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</si>
  <si>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</si>
  <si>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</si>
  <si>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</si>
  <si>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</si>
  <si>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</si>
  <si>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</si>
  <si>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</si>
  <si>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</si>
  <si>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</si>
  <si>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</si>
  <si>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</si>
  <si>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</si>
  <si>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</si>
  <si>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</si>
  <si>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</si>
  <si>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</si>
  <si>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</si>
  <si>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</si>
  <si>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</si>
  <si>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</si>
  <si>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</si>
  <si>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</si>
  <si>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</si>
  <si>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</si>
  <si>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</si>
  <si>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</si>
  <si>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</si>
  <si>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</si>
  <si>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</si>
  <si>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</si>
  <si>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</si>
  <si>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</si>
  <si>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</si>
  <si>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</si>
  <si>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</si>
  <si>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</si>
  <si>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</si>
  <si>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</si>
  <si>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</si>
  <si>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</si>
  <si>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</si>
  <si>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</si>
  <si>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</si>
  <si>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</si>
  <si>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</si>
  <si>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</si>
  <si>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</si>
  <si>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</si>
  <si>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</si>
  <si>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</si>
  <si>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</si>
  <si>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</si>
  <si>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</si>
  <si>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</si>
  <si>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</si>
  <si>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</si>
  <si>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</si>
  <si>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</si>
  <si>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</si>
  <si>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</si>
  <si>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</si>
  <si>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</si>
  <si>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</si>
  <si>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</si>
  <si>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</si>
  <si>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</si>
  <si>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</si>
  <si>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</si>
  <si>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</si>
  <si>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</si>
  <si>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</si>
  <si>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</si>
  <si>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</si>
  <si>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</si>
  <si>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</si>
  <si>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</si>
  <si>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</si>
  <si>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</si>
  <si>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</si>
  <si>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</si>
  <si>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</si>
  <si>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</si>
  <si>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</si>
  <si>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</si>
  <si>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</si>
  <si>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</si>
  <si>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</si>
  <si>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</si>
  <si>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</si>
  <si>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</si>
  <si>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</si>
  <si>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</si>
  <si>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</si>
  <si>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</si>
  <si>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</si>
  <si>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</si>
  <si>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</si>
  <si>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</si>
  <si>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</si>
  <si>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</si>
  <si>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</si>
  <si>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</si>
  <si>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</si>
  <si>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</si>
  <si>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</si>
  <si>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</si>
  <si>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</si>
  <si>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</si>
  <si>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</si>
  <si>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</si>
  <si>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</si>
  <si>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</si>
  <si>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</si>
  <si>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</si>
  <si>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</si>
  <si>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</si>
  <si>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</si>
  <si>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</si>
  <si>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</si>
  <si>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</si>
  <si>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</si>
  <si>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</si>
  <si>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</si>
  <si>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</si>
  <si>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</si>
  <si>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</si>
  <si>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</si>
  <si>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</si>
  <si>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</si>
  <si>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</si>
  <si>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</si>
  <si>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</si>
  <si>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</si>
  <si>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</si>
  <si>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</si>
  <si>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</si>
  <si>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</si>
  <si>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</si>
  <si>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</si>
  <si>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</si>
  <si>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</si>
  <si>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</si>
  <si>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</si>
  <si>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</si>
  <si>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</si>
  <si>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</si>
  <si>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</si>
  <si>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</si>
  <si>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</si>
  <si>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</si>
  <si>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</si>
  <si>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</si>
  <si>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</si>
  <si>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</si>
  <si>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</si>
  <si>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</si>
  <si>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</si>
  <si>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</si>
  <si>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</si>
  <si>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</si>
  <si>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</si>
  <si>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</si>
  <si>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</si>
  <si>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</si>
  <si>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</si>
  <si>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</si>
  <si>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</si>
  <si>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</si>
  <si>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</si>
  <si>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</si>
  <si>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</si>
  <si>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</si>
  <si>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</si>
  <si>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</si>
  <si>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</si>
  <si>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</si>
  <si>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</si>
  <si>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</si>
  <si>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</si>
  <si>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</si>
  <si>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</si>
  <si>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</si>
  <si>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</si>
  <si>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</si>
  <si>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</si>
  <si>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</si>
  <si>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</si>
  <si>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</si>
  <si>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</si>
  <si>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</si>
  <si>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</si>
  <si>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</si>
  <si>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</si>
  <si>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</si>
  <si>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</si>
  <si>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</si>
  <si>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</si>
  <si>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</si>
  <si>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</si>
  <si>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</si>
  <si>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</si>
  <si>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</si>
  <si>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</si>
  <si>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</si>
  <si>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</si>
  <si>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</si>
  <si>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</si>
  <si>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</si>
  <si>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</si>
  <si>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</si>
  <si>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</si>
  <si>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</si>
  <si>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</si>
  <si>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</si>
  <si>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</si>
  <si>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</si>
  <si>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</si>
  <si>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</si>
  <si>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</si>
  <si>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</si>
  <si>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</si>
  <si>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</si>
  <si>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</si>
  <si>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</si>
  <si>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</si>
  <si>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</si>
  <si>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</si>
  <si>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</si>
  <si>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</si>
  <si>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</si>
  <si>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</si>
  <si>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</si>
  <si>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</si>
  <si>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</si>
  <si>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</si>
  <si>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</si>
  <si>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</si>
  <si>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</si>
  <si>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</si>
  <si>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</si>
  <si>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</si>
  <si>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</si>
  <si>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</si>
  <si>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</si>
  <si>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</si>
  <si>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</si>
  <si>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</si>
  <si>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</si>
  <si>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</si>
  <si>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</si>
  <si>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</si>
  <si>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</si>
  <si>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</si>
  <si>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</si>
  <si>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</si>
  <si>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</si>
  <si>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</si>
  <si>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</si>
  <si>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</si>
  <si>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</si>
  <si>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</si>
  <si>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</si>
  <si>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</si>
  <si>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</si>
  <si>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</si>
  <si>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</si>
  <si>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</si>
  <si>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</si>
  <si>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</si>
  <si>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</si>
  <si>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</si>
  <si>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</si>
  <si>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</si>
  <si>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</si>
  <si>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</si>
  <si>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</si>
  <si>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</si>
  <si>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</si>
  <si>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</si>
  <si>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</si>
  <si>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</si>
  <si>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</si>
  <si>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</si>
  <si>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</si>
  <si>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</si>
  <si>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</si>
  <si>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</si>
  <si>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</si>
  <si>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</si>
  <si>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</si>
  <si>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</si>
  <si>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</si>
  <si>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</si>
  <si>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</si>
  <si>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</si>
  <si>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</si>
  <si>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</si>
  <si>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</si>
  <si>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</si>
  <si>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</si>
  <si>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</si>
  <si>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</si>
  <si>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</si>
  <si>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</si>
  <si>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</si>
  <si>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</si>
  <si>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</si>
  <si>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</si>
  <si>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</si>
  <si>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</si>
  <si>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</si>
  <si>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</si>
  <si>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</si>
  <si>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</si>
  <si>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</si>
  <si>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</si>
  <si>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</si>
  <si>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</si>
  <si>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</si>
  <si>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</si>
  <si>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</si>
  <si>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</si>
  <si>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</si>
  <si>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</si>
  <si>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</si>
  <si>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</si>
  <si>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</si>
  <si>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</si>
  <si>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</si>
  <si>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</si>
  <si>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</si>
  <si>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</si>
  <si>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</si>
  <si>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</si>
  <si>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</si>
  <si>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</si>
  <si>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</si>
  <si>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</si>
  <si>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</si>
  <si>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</si>
  <si>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</si>
  <si>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</si>
  <si>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</si>
  <si>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</si>
  <si>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</si>
  <si>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</si>
  <si>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</si>
  <si>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</si>
  <si>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</si>
  <si>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</si>
  <si>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</si>
  <si>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</si>
  <si>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</si>
  <si>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</si>
  <si>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</si>
  <si>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</si>
  <si>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</si>
  <si>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</si>
  <si>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</si>
  <si>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</si>
  <si>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</si>
  <si>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</si>
  <si>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</si>
  <si>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</si>
  <si>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</si>
  <si>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</si>
  <si>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</si>
  <si>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</si>
  <si>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</si>
  <si>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</si>
  <si>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</si>
  <si>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</si>
  <si>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</si>
  <si>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</si>
  <si>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</si>
  <si>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</si>
  <si>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</si>
  <si>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</si>
  <si>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</si>
  <si>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</si>
  <si>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</si>
  <si>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</si>
  <si>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</si>
  <si>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</si>
  <si>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</si>
  <si>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</si>
  <si>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</si>
  <si>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</si>
  <si>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</si>
  <si>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</si>
  <si>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</si>
  <si>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</si>
  <si>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</si>
  <si>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</si>
  <si>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</si>
  <si>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</si>
  <si>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</si>
  <si>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</si>
  <si>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</si>
  <si>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</si>
  <si>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</si>
  <si>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</si>
  <si>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</si>
  <si>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</si>
  <si>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</si>
  <si>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</si>
  <si>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</si>
  <si>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</si>
  <si>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</si>
  <si>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</si>
  <si>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</si>
  <si>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</si>
  <si>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</si>
  <si>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</si>
  <si>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</si>
  <si>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</si>
  <si>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</si>
  <si>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</si>
  <si>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</si>
  <si>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</si>
  <si>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</si>
  <si>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</si>
  <si>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</si>
  <si>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</si>
  <si>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</si>
  <si>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</si>
  <si>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</si>
  <si>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</si>
  <si>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</si>
  <si>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</si>
  <si>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</si>
  <si>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</si>
  <si>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</si>
  <si>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</si>
  <si>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</si>
  <si>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</si>
  <si>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</si>
  <si>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</si>
  <si>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</si>
  <si>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</si>
  <si>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</si>
  <si>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</si>
  <si>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</si>
  <si>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</si>
  <si>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</si>
  <si>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</si>
  <si>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</si>
  <si>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</si>
  <si>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</si>
  <si>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</si>
  <si>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</si>
  <si>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</si>
  <si>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</si>
  <si>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</si>
  <si>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</si>
  <si>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</si>
  <si>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</si>
  <si>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</si>
  <si>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</si>
  <si>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</si>
  <si>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</si>
  <si>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</si>
  <si>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</si>
  <si>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</si>
  <si>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</si>
  <si>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</si>
  <si>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</si>
  <si>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</si>
  <si>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</si>
  <si>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</si>
  <si>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</si>
  <si>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</si>
  <si>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</si>
  <si>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</si>
  <si>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</si>
  <si>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</si>
  <si>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</si>
  <si>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</si>
  <si>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</si>
  <si>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</si>
  <si>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</si>
  <si>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</si>
  <si>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</si>
  <si>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</si>
  <si>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</si>
  <si>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</si>
  <si>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</si>
  <si>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</si>
  <si>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</si>
  <si>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</si>
  <si>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</si>
  <si>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</si>
  <si>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</si>
  <si>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</si>
  <si>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</si>
  <si>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</si>
  <si>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</si>
  <si>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</si>
  <si>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</si>
  <si>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</si>
  <si>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</si>
  <si>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</si>
  <si>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</si>
  <si>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</si>
  <si>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</si>
  <si>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</si>
  <si>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</si>
  <si>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</si>
  <si>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</si>
  <si>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</si>
  <si>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</si>
  <si>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</si>
  <si>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</si>
  <si>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</si>
  <si>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</si>
  <si>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</si>
  <si>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</si>
  <si>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</si>
  <si>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</si>
  <si>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</si>
  <si>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</si>
  <si>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</si>
  <si>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</si>
  <si>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</si>
  <si>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</si>
  <si>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</si>
  <si>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</si>
  <si>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</si>
  <si>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</si>
  <si>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</si>
  <si>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</si>
  <si>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</si>
  <si>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</si>
  <si>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</si>
  <si>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</si>
  <si>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</si>
  <si>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</si>
  <si>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</si>
  <si>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</si>
  <si>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</si>
  <si>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</si>
  <si>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</si>
  <si>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</si>
  <si>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</si>
  <si>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</si>
  <si>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</si>
  <si>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</si>
  <si>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</si>
  <si>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</si>
  <si>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</si>
  <si>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</si>
  <si>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</si>
  <si>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</si>
  <si>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</si>
  <si>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</si>
  <si>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</si>
  <si>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</si>
  <si>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</si>
  <si>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</si>
  <si>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</si>
  <si>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</si>
  <si>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</si>
  <si>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</si>
  <si>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</si>
  <si>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</si>
  <si>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</si>
  <si>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</si>
  <si>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</si>
  <si>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</si>
  <si>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</si>
  <si>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</si>
  <si>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</si>
  <si>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</si>
  <si>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</si>
  <si>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</si>
  <si>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</si>
  <si>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</si>
  <si>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</si>
  <si>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</si>
  <si>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</si>
  <si>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</si>
  <si>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</si>
  <si>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</si>
  <si>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</si>
  <si>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</si>
  <si>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</si>
  <si>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</si>
  <si>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</si>
  <si>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</si>
  <si>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</si>
  <si>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</si>
  <si>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</si>
  <si>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</si>
  <si>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</si>
  <si>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</si>
  <si>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</si>
  <si>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</si>
  <si>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</si>
  <si>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</si>
  <si>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</si>
  <si>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</si>
  <si>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</si>
  <si>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</si>
  <si>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</si>
  <si>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</si>
  <si>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</si>
  <si>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</si>
  <si>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</si>
  <si>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</si>
  <si>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</si>
  <si>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</si>
  <si>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</si>
  <si>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</si>
  <si>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</si>
  <si>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</si>
  <si>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</si>
  <si>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</si>
  <si>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</si>
  <si>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</si>
  <si>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</si>
  <si>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</si>
  <si>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</si>
  <si>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</si>
  <si>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</si>
  <si>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</si>
  <si>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</si>
  <si>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</si>
  <si>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</si>
  <si>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</si>
  <si>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</si>
  <si>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</si>
  <si>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</si>
  <si>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</si>
  <si>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</si>
  <si>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</si>
  <si>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</si>
  <si>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</si>
  <si>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</si>
  <si>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</si>
  <si>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</si>
  <si>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</si>
  <si>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</si>
  <si>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</si>
  <si>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</si>
  <si>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</si>
  <si>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</si>
  <si>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</si>
  <si>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</si>
  <si>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</si>
  <si>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</si>
  <si>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</si>
  <si>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</si>
  <si>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</si>
  <si>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</si>
  <si>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</si>
  <si>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</si>
  <si>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</si>
  <si>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</si>
  <si>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</si>
  <si>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</si>
  <si>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</si>
  <si>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</si>
  <si>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</si>
  <si>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</si>
  <si>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</si>
  <si>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</si>
  <si>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</si>
  <si>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</si>
  <si>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</si>
  <si>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</si>
  <si>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</si>
  <si>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</si>
  <si>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</si>
  <si>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</si>
  <si>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</si>
  <si>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</si>
  <si>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</si>
  <si>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</si>
  <si>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</si>
  <si>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</si>
  <si>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</si>
  <si>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</si>
  <si>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</si>
  <si>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</si>
  <si>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</si>
  <si>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</si>
  <si>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</si>
  <si>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</si>
  <si>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</si>
  <si>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</si>
  <si>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</si>
  <si>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</si>
  <si>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</si>
  <si>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</si>
  <si>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</si>
  <si>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</si>
  <si>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</si>
  <si>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</si>
  <si>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</si>
  <si>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</si>
  <si>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</si>
  <si>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</si>
  <si>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</si>
  <si>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</si>
  <si>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</si>
  <si>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</si>
  <si>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</si>
  <si>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</si>
  <si>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</si>
  <si>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</si>
  <si>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</si>
  <si>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</si>
  <si>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</si>
  <si>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</si>
  <si>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</si>
  <si>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</si>
  <si>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</si>
  <si>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</si>
  <si>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</si>
  <si>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</si>
  <si>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</si>
  <si>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</si>
  <si>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</si>
  <si>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</si>
  <si>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</si>
  <si>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</si>
  <si>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</si>
  <si>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</si>
  <si>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</si>
  <si>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</si>
  <si>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</si>
  <si>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</si>
  <si>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</si>
  <si>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</si>
  <si>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</si>
  <si>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</si>
  <si>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</si>
  <si>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</si>
  <si>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</si>
  <si>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</si>
  <si>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</si>
  <si>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</si>
  <si>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</si>
  <si>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</si>
  <si>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</si>
  <si>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</si>
  <si>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</si>
  <si>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</si>
  <si>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</si>
  <si>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</si>
  <si>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</si>
  <si>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</si>
  <si>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</si>
  <si>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</si>
  <si>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</si>
  <si>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</si>
  <si>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</si>
  <si>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</si>
  <si>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</si>
  <si>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</si>
  <si>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</si>
  <si>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</si>
  <si>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</si>
  <si>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</si>
  <si>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</si>
  <si>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</si>
  <si>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</si>
  <si>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</si>
  <si>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</si>
  <si>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</si>
  <si>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</si>
  <si>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</si>
  <si>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</si>
  <si>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</si>
  <si>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</si>
  <si>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</si>
  <si>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</si>
  <si>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</si>
  <si>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</si>
  <si>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</si>
  <si>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</si>
  <si>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</si>
  <si>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</si>
  <si>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</si>
  <si>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</si>
  <si>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</si>
  <si>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</si>
  <si>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</si>
  <si>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</si>
  <si>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</si>
  <si>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</si>
  <si>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</si>
  <si>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</si>
  <si>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</si>
  <si>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</si>
  <si>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</si>
  <si>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</si>
  <si>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</si>
  <si>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</si>
  <si>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</si>
  <si>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</si>
  <si>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</si>
  <si>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</si>
  <si>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</si>
  <si>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</si>
  <si>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</si>
  <si>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</si>
  <si>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</si>
  <si>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</si>
  <si>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</si>
  <si>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</si>
  <si>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</si>
  <si>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</si>
  <si>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</si>
  <si>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</si>
  <si>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</si>
  <si>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</si>
  <si>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</si>
  <si>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</si>
  <si>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</si>
  <si>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</si>
  <si>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</si>
  <si>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</si>
  <si>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</si>
  <si>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</si>
  <si>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</si>
  <si>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</si>
  <si>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</si>
  <si>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</si>
  <si>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</si>
  <si>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</si>
  <si>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</si>
  <si>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</si>
  <si>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</si>
  <si>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</si>
  <si>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</si>
  <si>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</si>
  <si>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</si>
  <si>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</si>
  <si>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</si>
  <si>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</si>
  <si>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</si>
  <si>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</si>
  <si>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</si>
  <si>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</si>
  <si>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</si>
  <si>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</si>
  <si>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</si>
  <si>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</si>
  <si>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</si>
  <si>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</si>
  <si>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</si>
  <si>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</si>
  <si>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</si>
  <si>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</si>
  <si>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</si>
  <si>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</si>
  <si>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</si>
  <si>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</si>
  <si>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</si>
  <si>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</si>
  <si>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</si>
  <si>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</si>
  <si>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</si>
  <si>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</si>
  <si>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</si>
  <si>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</si>
  <si>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</si>
  <si>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</si>
  <si>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</si>
  <si>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</si>
  <si>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</si>
  <si>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</si>
  <si>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</si>
  <si>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</si>
  <si>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</si>
  <si>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</si>
  <si>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</si>
  <si>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</si>
  <si>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</si>
  <si>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</si>
  <si>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</si>
  <si>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</si>
  <si>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</si>
  <si>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</si>
  <si>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</si>
  <si>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</si>
  <si>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</si>
  <si>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</si>
  <si>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</si>
  <si>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</si>
  <si>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</si>
  <si>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</si>
  <si>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</si>
  <si>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</si>
  <si>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</si>
  <si>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</si>
  <si>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</si>
  <si>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</si>
  <si>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</si>
  <si>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</si>
  <si>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</si>
  <si>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</si>
  <si>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</si>
  <si>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</si>
  <si>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</si>
  <si>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</si>
  <si>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</si>
  <si>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</si>
  <si>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</si>
  <si>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</si>
  <si>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</si>
  <si>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</si>
  <si>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</si>
  <si>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</si>
  <si>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</si>
  <si>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</si>
  <si>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</si>
  <si>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</si>
  <si>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</si>
  <si>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</si>
  <si>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</si>
  <si>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</si>
  <si>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</si>
  <si>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</si>
  <si>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</si>
  <si>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</si>
  <si>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</si>
  <si>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</si>
  <si>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</si>
  <si>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</si>
  <si>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</si>
  <si>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</si>
  <si>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</si>
  <si>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</si>
  <si>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</si>
  <si>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</si>
  <si>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</si>
  <si>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</si>
  <si>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</si>
  <si>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</si>
  <si>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</si>
  <si>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</si>
  <si>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</si>
  <si>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</si>
  <si>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</si>
  <si>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</si>
  <si>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</si>
  <si>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</si>
  <si>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</si>
  <si>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</si>
  <si>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</si>
  <si>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</si>
  <si>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</si>
  <si>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</si>
  <si>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</si>
  <si>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</si>
  <si>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</si>
  <si>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</si>
  <si>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</si>
  <si>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</si>
  <si>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</si>
  <si>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</si>
  <si>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</si>
  <si>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</si>
  <si>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</si>
  <si>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</si>
  <si>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</si>
  <si>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</si>
  <si>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</si>
  <si>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</si>
  <si>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</si>
  <si>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</si>
  <si>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</si>
  <si>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</si>
  <si>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</si>
  <si>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</si>
  <si>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</si>
  <si>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</si>
  <si>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</si>
  <si>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</si>
  <si>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</si>
  <si>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</si>
  <si>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</si>
  <si>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</si>
  <si>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</si>
  <si>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</si>
  <si>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</si>
  <si>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</si>
  <si>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</si>
  <si>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</si>
  <si>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</si>
  <si>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</si>
  <si>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</si>
  <si>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</si>
  <si>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</si>
  <si>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</si>
  <si>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</si>
  <si>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</si>
  <si>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</si>
  <si>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</si>
  <si>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</si>
  <si>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</si>
  <si>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</si>
  <si>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</si>
  <si>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</si>
  <si>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</si>
  <si>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</si>
  <si>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</si>
  <si>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</si>
  <si>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</si>
  <si>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</si>
  <si>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</si>
  <si>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</si>
  <si>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</si>
  <si>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</si>
  <si>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</si>
  <si>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</si>
  <si>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</si>
  <si>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</si>
  <si>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</si>
  <si>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</si>
  <si>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</si>
  <si>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</si>
  <si>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</si>
  <si>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</si>
  <si>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</si>
  <si>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</si>
  <si>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</si>
  <si>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</si>
  <si>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</si>
  <si>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</si>
  <si>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</si>
  <si>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</si>
  <si>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</si>
  <si>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</si>
  <si>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</si>
  <si>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</si>
  <si>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</si>
  <si>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</si>
  <si>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</si>
  <si>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</si>
  <si>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</si>
  <si>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</si>
  <si>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</si>
  <si>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</si>
  <si>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</si>
  <si>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</si>
  <si>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</si>
  <si>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</si>
  <si>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</si>
  <si>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</si>
  <si>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</si>
  <si>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</si>
  <si>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</si>
  <si>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</si>
  <si>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</si>
  <si>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</si>
  <si>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</si>
  <si>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</si>
  <si>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</si>
  <si>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</si>
  <si>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</si>
  <si>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</si>
  <si>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</si>
  <si>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</si>
  <si>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</si>
  <si>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</si>
  <si>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</si>
  <si>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</si>
  <si>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</si>
  <si>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</si>
  <si>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</si>
  <si>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</si>
  <si>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</si>
  <si>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</si>
  <si>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</si>
  <si>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</si>
  <si>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</si>
  <si>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</si>
  <si>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</si>
  <si>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</si>
  <si>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</si>
  <si>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</si>
  <si>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</si>
  <si>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</si>
  <si>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</si>
  <si>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</si>
  <si>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</si>
  <si>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</si>
  <si>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</si>
  <si>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</si>
  <si>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</si>
  <si>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</si>
  <si>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</si>
  <si>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</si>
  <si>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</si>
  <si>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</si>
  <si>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</si>
  <si>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</si>
  <si>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</si>
  <si>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</si>
  <si>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</si>
  <si>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</si>
  <si>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</si>
  <si>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</si>
  <si>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</si>
  <si>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</si>
  <si>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</si>
  <si>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</si>
  <si>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</si>
  <si>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</si>
  <si>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</si>
  <si>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</si>
  <si>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</si>
  <si>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</si>
  <si>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</si>
  <si>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</si>
  <si>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</si>
  <si>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</si>
  <si>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</si>
  <si>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</si>
  <si>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</si>
  <si>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</si>
  <si>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</si>
  <si>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</si>
  <si>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</si>
  <si>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</si>
  <si>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</si>
  <si>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</si>
  <si>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</si>
  <si>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</si>
  <si>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</si>
  <si>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</si>
  <si>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</si>
  <si>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</si>
  <si>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</si>
  <si>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</si>
  <si>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</si>
  <si>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</si>
  <si>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</si>
  <si>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</si>
  <si>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</si>
  <si>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</si>
  <si>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</si>
  <si>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</si>
  <si>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</si>
  <si>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</si>
  <si>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</si>
  <si>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</si>
  <si>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</si>
  <si>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</si>
  <si>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</si>
  <si>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</si>
  <si>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</si>
  <si>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</si>
  <si>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</si>
  <si>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</si>
  <si>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</si>
  <si>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</si>
  <si>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</si>
  <si>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</si>
  <si>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</si>
  <si>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</si>
  <si>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</si>
  <si>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</si>
  <si>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</si>
  <si>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</si>
  <si>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</si>
  <si>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</si>
  <si>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</si>
  <si>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</si>
  <si>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</si>
  <si>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</si>
  <si>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</si>
  <si>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</si>
  <si>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</si>
  <si>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</si>
  <si>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</si>
  <si>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</si>
  <si>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</si>
  <si>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</si>
  <si>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</si>
  <si>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</si>
  <si>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</si>
  <si>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</si>
  <si>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</si>
  <si>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</si>
  <si>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</si>
  <si>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</si>
  <si>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</si>
  <si>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</si>
  <si>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</si>
  <si>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</si>
  <si>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</si>
  <si>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</si>
  <si>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</si>
  <si>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</si>
  <si>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</si>
  <si>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</si>
  <si>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</si>
  <si>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</si>
  <si>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</si>
  <si>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</si>
  <si>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</si>
  <si>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</si>
  <si>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</si>
  <si>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</si>
  <si>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</si>
  <si>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</si>
  <si>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</si>
  <si>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</si>
  <si>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</si>
  <si>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</si>
  <si>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</si>
  <si>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</si>
  <si>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</si>
  <si>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</si>
  <si>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</si>
  <si>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</si>
  <si>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</si>
  <si>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</si>
  <si>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</si>
  <si>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</si>
  <si>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</si>
  <si>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</si>
  <si>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</si>
  <si>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</si>
  <si>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</si>
  <si>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</si>
  <si>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</si>
  <si>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</si>
  <si>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</si>
  <si>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</si>
  <si>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</si>
  <si>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</si>
  <si>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</si>
  <si>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</si>
  <si>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</si>
  <si>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</si>
  <si>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</si>
  <si>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</si>
  <si>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</si>
  <si>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</si>
  <si>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</si>
  <si>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</si>
  <si>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</si>
  <si>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</si>
  <si>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</si>
  <si>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</si>
  <si>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</si>
  <si>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</si>
  <si>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</si>
  <si>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</si>
  <si>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</si>
  <si>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</si>
  <si>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</si>
  <si>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</si>
  <si>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</si>
  <si>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</si>
  <si>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</si>
  <si>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</si>
  <si>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</si>
  <si>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</si>
  <si>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</si>
  <si>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</si>
  <si>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</si>
  <si>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</si>
  <si>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</si>
  <si>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</si>
  <si>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</si>
  <si>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</si>
  <si>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</si>
  <si>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</si>
  <si>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</si>
  <si>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</si>
  <si>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</si>
  <si>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</si>
  <si>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</si>
  <si>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</si>
  <si>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</si>
  <si>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</si>
  <si>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</si>
  <si>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</si>
  <si>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</si>
  <si>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</si>
  <si>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</si>
  <si>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</si>
  <si>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</si>
  <si>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</si>
  <si>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</si>
  <si>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</si>
  <si>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</si>
  <si>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</si>
  <si>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</si>
  <si>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</si>
  <si>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</si>
  <si>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</si>
  <si>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</si>
  <si>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</si>
  <si>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</si>
  <si>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</si>
  <si>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</si>
  <si>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</si>
  <si>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</si>
  <si>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</si>
  <si>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</si>
  <si>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</si>
  <si>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</si>
  <si>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</si>
  <si>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</si>
  <si>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</si>
  <si>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</si>
  <si>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</si>
  <si>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</si>
  <si>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</si>
  <si>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</si>
  <si>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</si>
  <si>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</si>
  <si>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</si>
  <si>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</si>
  <si>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</si>
  <si>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</si>
  <si>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</si>
  <si>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</si>
  <si>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</si>
  <si>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</si>
  <si>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</si>
  <si>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</si>
  <si>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</si>
  <si>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</si>
  <si>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</si>
  <si>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</si>
  <si>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</si>
  <si>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</si>
  <si>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</si>
  <si>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</si>
  <si>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</si>
  <si>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</si>
  <si>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</si>
  <si>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</si>
  <si>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</si>
  <si>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</si>
  <si>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</si>
  <si>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</si>
  <si>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</si>
  <si>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</si>
  <si>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</si>
  <si>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</si>
  <si>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</si>
  <si>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</si>
  <si>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</si>
  <si>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</si>
  <si>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</si>
  <si>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</si>
  <si>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</si>
  <si>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</si>
  <si>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</si>
  <si>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</si>
  <si>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</si>
  <si>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</si>
  <si>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</si>
  <si>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</si>
  <si>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</si>
  <si>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</si>
  <si>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</si>
  <si>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</si>
  <si>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</si>
  <si>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</si>
  <si>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</si>
  <si>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</si>
  <si>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</si>
  <si>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</si>
  <si>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</si>
  <si>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</si>
  <si>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</si>
  <si>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</si>
  <si>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</si>
  <si>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</si>
  <si>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</si>
  <si>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</si>
  <si>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</si>
  <si>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</si>
  <si>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</si>
  <si>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</si>
  <si>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</si>
  <si>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</si>
  <si>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</si>
  <si>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</si>
  <si>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</si>
  <si>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</si>
  <si>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</si>
  <si>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</si>
  <si>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</si>
  <si>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</si>
  <si>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</si>
  <si>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</si>
  <si>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</si>
  <si>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</si>
  <si>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</si>
  <si>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</si>
  <si>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</si>
  <si>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</si>
  <si>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</si>
  <si>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</si>
  <si>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</si>
  <si>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</si>
  <si>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</si>
  <si>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</si>
  <si>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</si>
  <si>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</si>
  <si>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</si>
  <si>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</si>
  <si>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</si>
  <si>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</si>
  <si>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</si>
  <si>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</si>
  <si>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</si>
  <si>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</si>
  <si>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</si>
  <si>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</si>
  <si>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</si>
  <si>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</si>
  <si>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</si>
  <si>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</si>
  <si>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</si>
  <si>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</si>
  <si>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</si>
  <si>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</si>
  <si>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</si>
  <si>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</si>
  <si>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</si>
  <si>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</si>
  <si>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</si>
  <si>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</si>
  <si>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</si>
  <si>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</si>
  <si>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</si>
  <si>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</si>
  <si>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</si>
  <si>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</si>
  <si>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</si>
  <si>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</si>
  <si>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</si>
  <si>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</si>
  <si>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</si>
  <si>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</si>
  <si>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</si>
  <si>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</si>
  <si>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</si>
  <si>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</si>
  <si>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</si>
  <si>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</si>
  <si>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</si>
  <si>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</si>
  <si>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</si>
  <si>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</si>
  <si>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</si>
  <si>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</si>
  <si>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</si>
  <si>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</si>
  <si>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</si>
  <si>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</si>
  <si>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</si>
  <si>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</si>
  <si>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</si>
  <si>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</si>
  <si>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</si>
  <si>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</si>
  <si>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</si>
  <si>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</si>
  <si>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</si>
  <si>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</si>
  <si>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</si>
  <si>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</si>
  <si>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</si>
  <si>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</si>
  <si>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</si>
  <si>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</si>
  <si>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</si>
  <si>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</si>
  <si>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</si>
  <si>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</si>
  <si>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</si>
  <si>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</si>
  <si>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</si>
  <si>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</si>
  <si>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</si>
  <si>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</si>
  <si>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</si>
  <si>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</si>
  <si>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</si>
  <si>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</si>
  <si>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</si>
  <si>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</si>
  <si>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</si>
  <si>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</si>
  <si>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</si>
  <si>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</si>
  <si>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</si>
  <si>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</si>
  <si>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</si>
  <si>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</si>
  <si>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</si>
  <si>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</si>
  <si>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</si>
  <si>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</si>
  <si>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</si>
  <si>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</si>
  <si>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</si>
  <si>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</si>
  <si>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</si>
  <si>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</si>
  <si>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</si>
  <si>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</si>
  <si>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</si>
  <si>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</si>
  <si>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</si>
  <si>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</si>
  <si>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</si>
  <si>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</si>
  <si>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</si>
  <si>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</si>
  <si>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</si>
  <si>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</si>
  <si>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</si>
  <si>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</si>
  <si>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</si>
  <si>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</si>
  <si>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</si>
  <si>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</si>
  <si>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</si>
  <si>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</si>
  <si>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</si>
  <si>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</si>
  <si>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</si>
  <si>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</si>
  <si>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</si>
  <si>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</si>
  <si>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</si>
  <si>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</si>
  <si>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</si>
  <si>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</si>
  <si>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</si>
  <si>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</si>
  <si>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</si>
  <si>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</si>
  <si>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</si>
  <si>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</si>
  <si>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</si>
  <si>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</si>
  <si>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</si>
  <si>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</si>
  <si>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</si>
  <si>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</si>
  <si>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</si>
  <si>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</si>
  <si>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</si>
  <si>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</si>
  <si>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</si>
  <si>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</si>
  <si>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</si>
  <si>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</si>
  <si>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</si>
  <si>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</si>
  <si>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</si>
  <si>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</si>
  <si>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</si>
  <si>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</si>
  <si>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</si>
  <si>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</si>
  <si>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</si>
  <si>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</si>
  <si>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</si>
  <si>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</si>
  <si>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</si>
  <si>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</si>
  <si>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</si>
  <si>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</si>
  <si>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</si>
  <si>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</si>
  <si>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</si>
  <si>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</si>
  <si>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</si>
  <si>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</si>
  <si>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</si>
  <si>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</si>
  <si>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</si>
  <si>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</si>
  <si>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</si>
  <si>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</si>
  <si>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</si>
  <si>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</si>
  <si>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</si>
  <si>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</si>
  <si>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</si>
  <si>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</si>
  <si>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</si>
  <si>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</si>
  <si>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</si>
  <si>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</si>
  <si>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</si>
  <si>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</si>
  <si>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</si>
  <si>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</si>
  <si>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</si>
  <si>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</si>
  <si>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</si>
  <si>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</si>
  <si>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</si>
  <si>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</si>
  <si>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</si>
  <si>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</si>
  <si>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</si>
  <si>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</si>
  <si>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</si>
  <si>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</si>
  <si>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</si>
  <si>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</si>
  <si>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</si>
  <si>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</si>
  <si>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</si>
  <si>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</si>
  <si>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</si>
  <si>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</si>
  <si>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</si>
  <si>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</si>
  <si>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</si>
  <si>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</si>
  <si>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</si>
  <si>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</si>
  <si>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</si>
  <si>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</si>
  <si>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</si>
  <si>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</si>
  <si>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</si>
  <si>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</si>
  <si>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</si>
  <si>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</si>
  <si>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</si>
  <si>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</si>
  <si>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</si>
  <si>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</si>
  <si>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</si>
  <si>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</si>
  <si>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</si>
  <si>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</si>
  <si>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</si>
  <si>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</si>
  <si>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</si>
  <si>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</si>
  <si>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</si>
  <si>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</si>
  <si>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</si>
  <si>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</si>
  <si>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</si>
  <si>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</si>
  <si>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</si>
  <si>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</si>
  <si>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</si>
  <si>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</si>
  <si>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</si>
  <si>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</si>
  <si>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</si>
  <si>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</si>
  <si>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</si>
  <si>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</si>
  <si>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</si>
  <si>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</si>
  <si>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</si>
  <si>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</si>
  <si>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</si>
  <si>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</si>
  <si>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</si>
  <si>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</si>
  <si>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</si>
  <si>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</si>
  <si>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</si>
  <si>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</si>
  <si>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</si>
  <si>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</si>
  <si>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</si>
  <si>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</si>
  <si>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</si>
  <si>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</si>
  <si>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</si>
  <si>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</si>
  <si>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</si>
  <si>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</si>
  <si>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</si>
  <si>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</si>
  <si>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</si>
  <si>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</si>
  <si>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</si>
  <si>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</si>
  <si>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</si>
  <si>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</si>
  <si>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</si>
  <si>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</si>
  <si>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</si>
  <si>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</si>
  <si>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</si>
  <si>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</si>
  <si>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</si>
  <si>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</si>
  <si>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</si>
  <si>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</si>
  <si>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</si>
  <si>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</si>
  <si>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</si>
  <si>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</si>
  <si>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</si>
  <si>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</si>
  <si>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</si>
  <si>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</si>
  <si>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</si>
  <si>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</si>
  <si>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</si>
  <si>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</si>
  <si>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</si>
  <si>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</si>
  <si>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</si>
  <si>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</si>
  <si>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</si>
  <si>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</si>
  <si>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</si>
  <si>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</si>
  <si>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</si>
  <si>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</si>
  <si>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</si>
  <si>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</si>
  <si>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</si>
  <si>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</si>
  <si>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</si>
  <si>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</si>
  <si>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</si>
  <si>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</si>
  <si>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</si>
  <si>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</si>
  <si>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</si>
  <si>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</si>
  <si>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</si>
  <si>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</si>
  <si>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</si>
  <si>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</si>
  <si>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</si>
  <si>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</si>
  <si>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</si>
  <si>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</si>
  <si>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</si>
  <si>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</si>
  <si>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</si>
  <si>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</si>
  <si>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</si>
  <si>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</si>
  <si>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</si>
  <si>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</si>
  <si>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</si>
  <si>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</si>
  <si>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</si>
  <si>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</si>
  <si>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</si>
  <si>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</si>
  <si>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</si>
  <si>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</si>
  <si>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</si>
  <si>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</si>
  <si>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</si>
  <si>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</si>
  <si>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</si>
  <si>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</si>
  <si>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</si>
  <si>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</si>
  <si>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</si>
  <si>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</si>
  <si>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</si>
  <si>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</si>
  <si>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</si>
  <si>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</si>
  <si>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</si>
  <si>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</si>
  <si>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</si>
  <si>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</si>
  <si>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</si>
  <si>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</si>
  <si>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</si>
  <si>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</si>
  <si>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</si>
  <si>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</si>
  <si>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</si>
  <si>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</si>
  <si>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</si>
  <si>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</si>
  <si>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</si>
  <si>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</si>
  <si>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</si>
  <si>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</si>
  <si>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</si>
  <si>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</si>
  <si>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</si>
  <si>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</si>
  <si>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</si>
  <si>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</si>
  <si>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</si>
  <si>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</si>
  <si>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</si>
  <si>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</si>
  <si>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</si>
  <si>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</si>
  <si>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</si>
  <si>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</si>
  <si>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</si>
  <si>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</si>
  <si>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</si>
  <si>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</si>
  <si>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</si>
  <si>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</si>
  <si>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</si>
  <si>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</si>
  <si>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</si>
  <si>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</si>
  <si>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</si>
  <si>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</si>
  <si>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</si>
  <si>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</si>
  <si>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</si>
  <si>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</si>
  <si>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</si>
  <si>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</si>
  <si>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</si>
  <si>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</si>
  <si>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</si>
  <si>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</si>
  <si>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</si>
  <si>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</si>
  <si>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</si>
  <si>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</si>
  <si>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</si>
  <si>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</si>
  <si>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</si>
  <si>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</si>
  <si>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</si>
  <si>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</si>
  <si>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</si>
  <si>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</si>
  <si>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</si>
  <si>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</si>
  <si>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</si>
  <si>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</si>
  <si>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</si>
  <si>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</si>
  <si>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</si>
  <si>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</si>
  <si>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</si>
  <si>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</si>
  <si>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</si>
  <si>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</si>
  <si>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</si>
  <si>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</si>
  <si>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</si>
  <si>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</si>
  <si>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</si>
  <si>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</si>
  <si>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</si>
  <si>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</si>
  <si>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</si>
  <si>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</si>
  <si>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</si>
  <si>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</si>
  <si>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</si>
  <si>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</si>
  <si>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</si>
  <si>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</si>
  <si>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</si>
  <si>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</si>
  <si>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</si>
  <si>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</si>
  <si>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</si>
  <si>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</si>
  <si>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</si>
  <si>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</si>
  <si>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</si>
  <si>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</si>
  <si>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</si>
  <si>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</si>
  <si>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</si>
  <si>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</si>
  <si>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</si>
  <si>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</si>
  <si>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</si>
  <si>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</si>
  <si>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</si>
  <si>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</si>
  <si>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</si>
  <si>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</si>
  <si>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</si>
  <si>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</si>
  <si>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</si>
  <si>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</si>
  <si>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</si>
  <si>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</si>
  <si>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</si>
  <si>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</si>
  <si>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</si>
  <si>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</si>
  <si>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</si>
  <si>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</si>
  <si>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</si>
  <si>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</si>
  <si>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</si>
  <si>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</si>
  <si>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</si>
  <si>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</si>
  <si>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</si>
  <si>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</si>
  <si>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</si>
  <si>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</si>
  <si>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</si>
  <si>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</si>
  <si>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</si>
  <si>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</si>
  <si>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</si>
  <si>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</si>
  <si>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</si>
  <si>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</si>
  <si>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</si>
  <si>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</si>
  <si>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</si>
  <si>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</si>
  <si>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</si>
  <si>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</si>
  <si>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</si>
  <si>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</si>
  <si>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</si>
  <si>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</si>
  <si>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</si>
  <si>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</si>
  <si>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</si>
  <si>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</si>
  <si>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</si>
  <si>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</si>
  <si>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</si>
  <si>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</si>
  <si>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</si>
  <si>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</si>
  <si>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</si>
  <si>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</si>
  <si>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</si>
  <si>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</si>
  <si>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</si>
  <si>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</si>
  <si>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</si>
  <si>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</si>
  <si>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</si>
  <si>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</si>
  <si>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</si>
  <si>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</si>
  <si>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</si>
  <si>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</si>
  <si>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</si>
  <si>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</si>
  <si>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</si>
  <si>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</si>
  <si>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</si>
  <si>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</si>
  <si>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</si>
  <si>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</si>
  <si>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</si>
  <si>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</si>
  <si>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</si>
  <si>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</si>
  <si>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</si>
  <si>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</si>
  <si>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</si>
  <si>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</si>
  <si>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</si>
  <si>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</si>
  <si>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</si>
  <si>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</si>
  <si>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</si>
  <si>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</si>
  <si>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</si>
  <si>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</si>
  <si>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</si>
  <si>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</si>
  <si>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</si>
  <si>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</si>
  <si>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</si>
  <si>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</si>
  <si>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</si>
  <si>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</si>
  <si>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</si>
  <si>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</si>
  <si>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</si>
  <si>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</si>
  <si>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</si>
  <si>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</si>
  <si>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</si>
  <si>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</si>
  <si>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</si>
  <si>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</si>
  <si>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</si>
  <si>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</si>
  <si>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</si>
  <si>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</si>
  <si>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</si>
  <si>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</si>
  <si>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</si>
  <si>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</si>
  <si>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</si>
  <si>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</si>
  <si>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</si>
  <si>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</si>
  <si>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</si>
  <si>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</si>
  <si>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</si>
  <si>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</si>
  <si>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</si>
  <si>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</si>
  <si>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</si>
  <si>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</si>
  <si>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</si>
  <si>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</si>
  <si>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</si>
  <si>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</si>
  <si>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</si>
  <si>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</si>
  <si>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</si>
  <si>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</si>
  <si>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</si>
  <si>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</si>
  <si>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</si>
  <si>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</si>
  <si>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</si>
  <si>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</si>
  <si>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</si>
  <si>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</si>
  <si>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</si>
  <si>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</si>
  <si>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</si>
  <si>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</si>
  <si>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</si>
  <si>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</si>
  <si>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</si>
  <si>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</si>
  <si>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</si>
  <si>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</si>
  <si>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</si>
  <si>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</si>
  <si>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</si>
  <si>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</si>
  <si>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</si>
  <si>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</si>
  <si>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</si>
  <si>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</si>
  <si>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</si>
  <si>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</si>
  <si>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</si>
  <si>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</si>
  <si>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</si>
  <si>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</si>
  <si>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</si>
  <si>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</si>
  <si>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</si>
  <si>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</si>
  <si>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</si>
  <si>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</si>
  <si>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</si>
  <si>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</si>
  <si>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</si>
  <si>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</si>
  <si>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</si>
  <si>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</si>
  <si>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</si>
  <si>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</si>
  <si>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</si>
  <si>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</si>
  <si>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</si>
  <si>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</si>
  <si>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</si>
  <si>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</si>
  <si>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</si>
  <si>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</si>
  <si>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</si>
  <si>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</si>
  <si>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</si>
  <si>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</si>
  <si>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</si>
  <si>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</si>
  <si>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</si>
  <si>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</si>
  <si>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</si>
  <si>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</si>
  <si>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</si>
  <si>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</si>
  <si>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</si>
  <si>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</si>
  <si>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</si>
  <si>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</si>
  <si>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</si>
  <si>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</si>
  <si>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</si>
  <si>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</si>
  <si>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</si>
  <si>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</si>
  <si>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</si>
  <si>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</si>
  <si>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</si>
  <si>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</si>
  <si>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</si>
  <si>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</si>
  <si>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</si>
  <si>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</si>
  <si>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</si>
  <si>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</si>
  <si>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</si>
  <si>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</si>
  <si>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</si>
  <si>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</si>
  <si>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</si>
  <si>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</si>
  <si>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</si>
  <si>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</si>
  <si>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</si>
  <si>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</si>
  <si>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</si>
  <si>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</si>
  <si>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</si>
  <si>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</si>
  <si>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</si>
  <si>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</si>
  <si>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</si>
  <si>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</si>
  <si>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</si>
  <si>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</si>
  <si>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</si>
  <si>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</si>
  <si>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</si>
  <si>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</si>
  <si>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</si>
  <si>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</si>
  <si>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</si>
  <si>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</si>
  <si>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</si>
  <si>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</si>
  <si>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</si>
  <si>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</si>
  <si>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</si>
  <si>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</si>
  <si>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</si>
  <si>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</si>
  <si>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</si>
  <si>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</si>
  <si>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</si>
  <si>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</si>
  <si>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</si>
  <si>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</si>
  <si>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</si>
  <si>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</si>
  <si>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</si>
  <si>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</si>
  <si>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</si>
  <si>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</si>
  <si>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</si>
  <si>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</si>
  <si>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</si>
  <si>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</si>
  <si>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</si>
  <si>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</si>
  <si>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</si>
  <si>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</si>
  <si>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</si>
  <si>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</si>
  <si>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</si>
  <si>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</si>
  <si>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</si>
  <si>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</si>
  <si>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</si>
  <si>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</si>
  <si>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</si>
  <si>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</si>
  <si>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</si>
  <si>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</si>
  <si>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</si>
  <si>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</si>
  <si>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</si>
  <si>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</si>
  <si>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</si>
  <si>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</si>
  <si>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</si>
  <si>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</si>
  <si>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</si>
  <si>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</si>
  <si>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</si>
  <si>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</si>
  <si>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</si>
  <si>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</si>
  <si>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</si>
  <si>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</si>
  <si>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</si>
  <si>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</si>
  <si>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</si>
  <si>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</si>
  <si>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</si>
  <si>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</si>
  <si>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</si>
  <si>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</si>
  <si>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</si>
  <si>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</si>
  <si>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</si>
  <si>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</si>
  <si>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</si>
  <si>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</si>
  <si>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</si>
  <si>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</si>
  <si>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</si>
  <si>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</si>
  <si>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</si>
  <si>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</si>
  <si>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</si>
  <si>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</si>
  <si>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</si>
  <si>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</si>
  <si>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</si>
  <si>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</si>
  <si>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</si>
  <si>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</si>
  <si>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</si>
  <si>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</si>
  <si>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</si>
  <si>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</si>
  <si>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</si>
  <si>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</si>
  <si>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</si>
  <si>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</si>
  <si>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</si>
  <si>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</si>
  <si>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</si>
  <si>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</si>
  <si>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</si>
  <si>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</si>
  <si>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</si>
  <si>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</si>
  <si>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</si>
  <si>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</si>
  <si>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</si>
  <si>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</si>
  <si>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</si>
  <si>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</si>
  <si>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</si>
  <si>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</si>
  <si>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</si>
  <si>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</si>
  <si>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</si>
  <si>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</si>
  <si>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</si>
  <si>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</si>
  <si>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</si>
  <si>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</si>
  <si>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</si>
  <si>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</si>
  <si>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</si>
  <si>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</si>
  <si>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</si>
  <si>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</si>
  <si>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</si>
  <si>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</si>
  <si>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</si>
  <si>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</si>
  <si>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</si>
  <si>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</si>
  <si>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</si>
  <si>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</si>
  <si>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</si>
  <si>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</si>
  <si>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</si>
  <si>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</si>
  <si>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</si>
  <si>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</si>
  <si>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</si>
  <si>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</si>
  <si>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</si>
  <si>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</si>
  <si>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</si>
  <si>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</si>
  <si>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</si>
  <si>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</si>
  <si>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</si>
  <si>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</si>
  <si>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</si>
  <si>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</si>
  <si>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</si>
  <si>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</si>
  <si>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</si>
  <si>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</si>
  <si>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</si>
  <si>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</si>
  <si>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</si>
  <si>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</si>
  <si>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</si>
  <si>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</si>
  <si>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</si>
  <si>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</si>
  <si>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</si>
  <si>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</si>
  <si>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</si>
  <si>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</si>
  <si>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</si>
  <si>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</si>
  <si>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</si>
  <si>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</si>
  <si>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</si>
  <si>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</si>
  <si>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</si>
  <si>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</si>
  <si>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</si>
  <si>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</si>
  <si>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</si>
  <si>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</si>
  <si>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</si>
  <si>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</si>
  <si>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</si>
  <si>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</si>
  <si>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</si>
  <si>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</si>
  <si>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</si>
  <si>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</si>
  <si>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</si>
  <si>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</si>
  <si>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</si>
  <si>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</si>
  <si>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</si>
  <si>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</si>
  <si>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</si>
  <si>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</si>
  <si>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</si>
  <si>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</si>
  <si>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</si>
  <si>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</si>
  <si>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</si>
  <si>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</si>
  <si>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</si>
  <si>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</si>
  <si>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</si>
  <si>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</si>
  <si>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</si>
  <si>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</si>
  <si>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</si>
  <si>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</si>
  <si>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</si>
  <si>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</si>
  <si>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</si>
  <si>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</si>
  <si>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</si>
  <si>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</si>
  <si>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</si>
  <si>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</si>
  <si>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</si>
  <si>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</si>
  <si>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</si>
  <si>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</si>
  <si>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</si>
  <si>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</si>
  <si>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</si>
  <si>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</si>
  <si>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</si>
  <si>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</si>
  <si>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</si>
  <si>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</si>
  <si>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</si>
  <si>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</si>
  <si>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</si>
  <si>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</si>
  <si>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</si>
  <si>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</si>
  <si>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</si>
  <si>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</si>
  <si>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</si>
  <si>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</si>
  <si>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</si>
  <si>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</si>
  <si>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</si>
  <si>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</si>
  <si>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</si>
  <si>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</si>
  <si>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</si>
  <si>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</si>
  <si>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</si>
  <si>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</si>
  <si>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</si>
  <si>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</si>
  <si>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</si>
  <si>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</si>
  <si>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</si>
  <si>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</si>
  <si>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</si>
  <si>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</si>
  <si>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</si>
  <si>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</si>
  <si>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</si>
  <si>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</si>
  <si>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</si>
  <si>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</si>
  <si>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</si>
  <si>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</si>
  <si>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</si>
  <si>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</si>
  <si>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</si>
  <si>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</si>
  <si>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</si>
  <si>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</si>
  <si>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</si>
  <si>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</si>
  <si>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</si>
  <si>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</si>
  <si>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</si>
  <si>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</si>
  <si>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</si>
  <si>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</si>
  <si>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</si>
  <si>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</si>
  <si>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</si>
  <si>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</si>
  <si>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</si>
  <si>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</si>
  <si>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</si>
  <si>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</si>
  <si>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</si>
  <si>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</si>
  <si>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</si>
  <si>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</si>
  <si>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</si>
  <si>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</si>
  <si>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</si>
  <si>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</si>
  <si>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</si>
  <si>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</si>
  <si>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</si>
  <si>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</si>
  <si>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</si>
  <si>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</si>
  <si>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</si>
  <si>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</si>
  <si>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</si>
  <si>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</si>
  <si>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</si>
  <si>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</si>
  <si>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</si>
  <si>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</si>
  <si>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</si>
  <si>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</si>
  <si>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</si>
  <si>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</si>
  <si>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</si>
  <si>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</si>
  <si>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</si>
  <si>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</si>
  <si>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</si>
  <si>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</si>
  <si>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</si>
  <si>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</si>
  <si>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</si>
  <si>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</si>
  <si>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</si>
  <si>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</si>
  <si>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</si>
  <si>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</si>
  <si>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</si>
  <si>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</si>
  <si>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</si>
  <si>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</si>
  <si>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</si>
  <si>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</si>
  <si>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</si>
  <si>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</si>
  <si>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</si>
  <si>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</si>
  <si>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</si>
  <si>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</si>
  <si>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</si>
  <si>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</si>
  <si>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</si>
  <si>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</si>
  <si>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</si>
  <si>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</si>
  <si>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</si>
  <si>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</si>
  <si>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</si>
  <si>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</si>
  <si>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</si>
  <si>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</si>
  <si>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</si>
  <si>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</si>
  <si>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</si>
  <si>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</si>
  <si>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</si>
  <si>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</si>
  <si>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</si>
  <si>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</si>
  <si>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</si>
  <si>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</si>
  <si>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</si>
  <si>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</si>
  <si>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</si>
  <si>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</si>
  <si>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</si>
  <si>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</si>
  <si>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</si>
  <si>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</si>
  <si>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</si>
  <si>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</si>
  <si>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</si>
  <si>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</si>
  <si>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</si>
  <si>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</si>
  <si>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</si>
  <si>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</si>
  <si>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</si>
  <si>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</si>
  <si>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</si>
  <si>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</si>
  <si>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</si>
  <si>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</si>
  <si>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</si>
  <si>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</si>
  <si>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</si>
  <si>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</si>
  <si>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</si>
  <si>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</si>
  <si>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</si>
  <si>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</si>
  <si>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</si>
  <si>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</si>
  <si>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</si>
  <si>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</si>
  <si>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</si>
  <si>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</si>
  <si>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</si>
  <si>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</si>
  <si>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</si>
  <si>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</si>
  <si>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</si>
  <si>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</si>
  <si>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</si>
  <si>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</si>
  <si>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</si>
  <si>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</si>
  <si>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</si>
  <si>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</si>
  <si>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</si>
  <si>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</si>
  <si>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</si>
  <si>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</si>
  <si>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</si>
  <si>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</si>
  <si>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</si>
  <si>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</si>
  <si>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</si>
  <si>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</si>
  <si>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</si>
  <si>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</si>
  <si>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</si>
  <si>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</si>
  <si>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</si>
  <si>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</si>
  <si>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</si>
  <si>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</si>
  <si>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</si>
  <si>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</si>
  <si>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</si>
  <si>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</si>
  <si>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</si>
  <si>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</si>
  <si>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</si>
  <si>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</si>
  <si>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</si>
  <si>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</si>
  <si>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</si>
  <si>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</si>
  <si>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</si>
  <si>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</si>
  <si>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</si>
  <si>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</si>
  <si>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</si>
  <si>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</si>
  <si>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</si>
  <si>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</si>
  <si>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</si>
  <si>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</si>
  <si>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</si>
  <si>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</si>
  <si>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</si>
  <si>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</si>
  <si>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</si>
  <si>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</si>
  <si>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</si>
  <si>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</si>
  <si>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</si>
  <si>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</si>
  <si>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</si>
  <si>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</si>
  <si>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</si>
  <si>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</si>
  <si>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</si>
  <si>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</si>
  <si>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</si>
  <si>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</si>
  <si>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</si>
  <si>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</si>
  <si>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</si>
  <si>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</si>
  <si>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</si>
  <si>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</si>
  <si>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</si>
  <si>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</si>
  <si>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</si>
  <si>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</si>
  <si>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</si>
  <si>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</si>
  <si>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</si>
  <si>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</si>
  <si>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</si>
  <si>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</si>
  <si>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</si>
  <si>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</si>
  <si>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</si>
  <si>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</si>
  <si>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</si>
  <si>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</si>
  <si>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</si>
  <si>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</si>
  <si>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</si>
  <si>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</si>
  <si>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</si>
  <si>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</si>
  <si>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</si>
  <si>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</si>
  <si>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</si>
  <si>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</si>
  <si>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</si>
  <si>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</si>
  <si>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</si>
  <si>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</si>
  <si>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</si>
  <si>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</si>
  <si>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</si>
  <si>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</si>
  <si>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</si>
  <si>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</si>
  <si>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</si>
  <si>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</si>
  <si>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</si>
  <si>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</si>
  <si>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</si>
  <si>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</si>
  <si>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</si>
  <si>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</si>
  <si>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</si>
  <si>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</si>
  <si>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</si>
  <si>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</si>
  <si>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</si>
  <si>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</si>
  <si>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</si>
  <si>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</si>
  <si>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</si>
  <si>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</si>
  <si>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</si>
  <si>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</si>
  <si>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</si>
  <si>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</si>
  <si>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</si>
  <si>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</si>
  <si>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</si>
  <si>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</si>
  <si>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</si>
  <si>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</si>
  <si>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</si>
  <si>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</si>
  <si>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</si>
  <si>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</si>
  <si>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</si>
  <si>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</si>
  <si>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</si>
  <si>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</si>
  <si>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</si>
  <si>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</si>
  <si>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</si>
  <si>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</si>
  <si>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</si>
  <si>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</si>
  <si>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</si>
  <si>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</si>
  <si>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</si>
  <si>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</si>
  <si>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</si>
  <si>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</si>
  <si>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</si>
  <si>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</si>
  <si>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</si>
  <si>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</si>
  <si>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</si>
  <si>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</si>
  <si>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</si>
  <si>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</si>
  <si>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</si>
  <si>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</si>
  <si>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</si>
  <si>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</si>
  <si>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</si>
  <si>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</si>
  <si>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</si>
  <si>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</si>
  <si>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</si>
  <si>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</si>
  <si>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</si>
  <si>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</si>
  <si>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</si>
  <si>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</si>
  <si>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</si>
  <si>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</si>
  <si>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</si>
  <si>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</si>
  <si>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</si>
  <si>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</si>
  <si>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</si>
  <si>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</si>
  <si>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</si>
  <si>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</si>
  <si>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</si>
  <si>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</si>
  <si>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</si>
  <si>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</si>
  <si>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</si>
  <si>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</si>
  <si>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</si>
  <si>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</si>
  <si>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</si>
  <si>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</si>
  <si>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</si>
  <si>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</si>
  <si>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</si>
  <si>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</si>
  <si>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</si>
  <si>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</si>
  <si>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</si>
  <si>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</si>
  <si>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</si>
  <si>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</si>
  <si>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</si>
  <si>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</si>
  <si>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</si>
  <si>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</si>
  <si>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</si>
  <si>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</si>
  <si>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</si>
  <si>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</si>
  <si>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</si>
  <si>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</si>
  <si>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</si>
  <si>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</si>
  <si>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</si>
  <si>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</si>
  <si>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</si>
  <si>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</si>
  <si>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</si>
  <si>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</si>
  <si>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</si>
  <si>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</si>
  <si>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</si>
  <si>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</si>
  <si>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</si>
  <si>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</si>
  <si>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</si>
  <si>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</si>
  <si>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</si>
  <si>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</si>
  <si>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</si>
  <si>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</si>
  <si>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</si>
  <si>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</si>
  <si>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</si>
  <si>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</si>
  <si>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</si>
  <si>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</si>
  <si>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</si>
  <si>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</si>
  <si>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</si>
  <si>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</si>
  <si>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</si>
  <si>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</si>
  <si>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</si>
  <si>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</si>
  <si>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</si>
  <si>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</si>
  <si>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</si>
  <si>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</si>
  <si>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</si>
  <si>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</si>
  <si>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</si>
  <si>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</si>
  <si>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</si>
  <si>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</si>
  <si>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</si>
  <si>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</si>
  <si>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</si>
  <si>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</si>
  <si>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</si>
  <si>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</si>
  <si>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</si>
  <si>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</si>
  <si>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</si>
  <si>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</si>
  <si>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</si>
  <si>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</si>
  <si>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</si>
  <si>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</si>
  <si>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</si>
  <si>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</si>
  <si>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</si>
  <si>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</si>
  <si>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</si>
  <si>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</si>
  <si>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</si>
  <si>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</si>
  <si>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</si>
  <si>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</si>
  <si>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</si>
  <si>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</si>
  <si>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</si>
  <si>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</si>
  <si>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</si>
  <si>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</si>
  <si>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</si>
  <si>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</si>
  <si>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</si>
  <si>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</si>
  <si>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</si>
  <si>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</si>
  <si>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</si>
  <si>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</si>
  <si>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</si>
  <si>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</si>
  <si>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</si>
  <si>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</si>
  <si>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</si>
  <si>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</si>
  <si>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</si>
  <si>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</si>
  <si>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</si>
  <si>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</si>
  <si>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</si>
  <si>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</si>
  <si>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</si>
  <si>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</si>
  <si>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</si>
  <si>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</si>
  <si>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</si>
  <si>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</si>
  <si>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</si>
  <si>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</si>
  <si>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</si>
  <si>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</si>
  <si>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</si>
  <si>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</si>
  <si>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</si>
  <si>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</si>
  <si>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</si>
  <si>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</si>
  <si>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</si>
  <si>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</si>
  <si>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</si>
  <si>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</si>
  <si>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</si>
  <si>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</si>
  <si>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</si>
  <si>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</si>
  <si>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</si>
  <si>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</si>
  <si>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</si>
  <si>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</si>
  <si>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</si>
  <si>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</si>
  <si>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</si>
  <si>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</si>
  <si>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</si>
  <si>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</si>
  <si>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</si>
  <si>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</si>
  <si>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</si>
  <si>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</si>
  <si>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</si>
  <si>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</si>
  <si>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</si>
  <si>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</si>
  <si>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</si>
  <si>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</si>
  <si>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</si>
  <si>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</si>
  <si>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</si>
  <si>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</si>
  <si>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</si>
  <si>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</si>
  <si>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</si>
  <si>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</si>
  <si>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</si>
  <si>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</si>
  <si>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</si>
  <si>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</si>
  <si>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</si>
  <si>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</si>
  <si>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</si>
  <si>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</si>
  <si>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</si>
  <si>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</si>
  <si>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</si>
  <si>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</si>
  <si>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</si>
  <si>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</si>
  <si>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</si>
  <si>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</si>
  <si>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</si>
  <si>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</si>
  <si>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</si>
  <si>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</si>
  <si>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</si>
  <si>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</si>
  <si>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</si>
  <si>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</si>
  <si>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</si>
  <si>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</si>
  <si>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</si>
  <si>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</si>
  <si>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</si>
  <si>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</si>
  <si>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</si>
  <si>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</si>
  <si>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</si>
  <si>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</si>
  <si>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</si>
  <si>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</si>
  <si>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</si>
  <si>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</si>
  <si>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</si>
  <si>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</si>
  <si>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</si>
  <si>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</si>
  <si>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</si>
  <si>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</si>
  <si>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</si>
  <si>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</si>
  <si>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</si>
  <si>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</si>
  <si>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</si>
  <si>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</si>
  <si>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</si>
  <si>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</si>
  <si>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</si>
  <si>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</si>
  <si>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</si>
  <si>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</si>
  <si>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</si>
  <si>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</si>
  <si>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</si>
  <si>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</si>
  <si>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</si>
  <si>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</si>
  <si>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</si>
  <si>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</si>
  <si>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</si>
  <si>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</si>
  <si>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</si>
  <si>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</si>
  <si>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</si>
  <si>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</si>
  <si>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</si>
  <si>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</si>
  <si>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</si>
  <si>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</si>
  <si>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</si>
  <si>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</si>
  <si>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</si>
  <si>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</si>
  <si>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</si>
  <si>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</si>
  <si>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</si>
  <si>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</si>
  <si>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</si>
  <si>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</si>
  <si>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</si>
  <si>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</si>
  <si>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</si>
  <si>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</si>
  <si>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</si>
  <si>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</si>
  <si>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</si>
  <si>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</si>
  <si>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</si>
  <si>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</si>
  <si>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</si>
  <si>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</si>
  <si>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</si>
  <si>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</si>
  <si>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Ideal-Tridon Group</t>
  </si>
  <si>
    <t>Extended Mineral Reporting Template (EMRT) for the Clamp Divisions of the Ideal-Tridon Group</t>
  </si>
  <si>
    <t>053795241</t>
  </si>
  <si>
    <t>8100 Tridon Dr, Smyrna TN 37167</t>
  </si>
  <si>
    <t>Barry Nixon</t>
  </si>
  <si>
    <t>bnixon@idealtridon.com</t>
  </si>
  <si>
    <t>615-355-1194</t>
  </si>
  <si>
    <t>Senior product Engineer</t>
  </si>
  <si>
    <t>Carbon components with ZN+Cr3 plating</t>
  </si>
  <si>
    <t>No Mica used</t>
  </si>
  <si>
    <t>responses received from all relevant suppliers</t>
  </si>
  <si>
    <t>Ideal-Tridon Supplier Manual</t>
  </si>
  <si>
    <t>http://idealtridon.com/certifications-and-quality/</t>
  </si>
  <si>
    <t>Our spplier manual requires suppliers to operate honestly and ethically throughout the supply chain.  Only audited and approved suppliers are used and their smelters have been audited and approved by RMAP.</t>
  </si>
  <si>
    <t>Verbal \ Written Responses</t>
  </si>
  <si>
    <t>As required</t>
  </si>
  <si>
    <t>See above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</si>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</sst>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6">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8" fillId="45" borderId="56" xfId="492" applyNumberFormat="1" applyFont="1" applyFill="1" applyBorder="1" applyAlignment="1" applyProtection="1">
      <alignment horizontal="left" vertical="center" wrapText="1"/>
      <protection locked="0"/>
    </xf>
    <xf numFmtId="49" fontId="78" fillId="45" borderId="11" xfId="492" applyNumberFormat="1" applyFont="1" applyFill="1" applyBorder="1" applyAlignment="1" applyProtection="1">
      <alignment horizontal="left" vertical="center" wrapText="1"/>
      <protection locked="0"/>
    </xf>
    <xf numFmtId="49" fontId="78" fillId="45" borderId="33" xfId="492" applyNumberFormat="1" applyFont="1" applyFill="1" applyBorder="1" applyAlignment="1" applyProtection="1">
      <alignment horizontal="left" vertical="center" wrapText="1"/>
      <protection locked="0"/>
    </xf>
    <xf numFmtId="49" fontId="11" fillId="45" borderId="56" xfId="498" applyNumberFormat="1" applyFill="1" applyBorder="1" applyAlignment="1" applyProtection="1">
      <alignment horizontal="left" vertical="center" wrapText="1"/>
      <protection locked="0"/>
    </xf>
    <xf numFmtId="0" fontId="76" fillId="45" borderId="56" xfId="492" applyFont="1" applyFill="1" applyBorder="1" applyAlignment="1" applyProtection="1">
      <alignment horizontal="left" vertical="center" wrapText="1"/>
      <protection locked="0"/>
    </xf>
    <xf numFmtId="0" fontId="0" fillId="0" borderId="18" xfId="0" applyBorder="1" applyProtection="1">
      <protection locked="0"/>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99">
    <dxf>
      <fill>
        <patternFill>
          <bgColor rgb="FFFFFF00"/>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theme="0" tint="-0.499893185216834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idealtridon.com/certifications-and-qualit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62">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70" zoomScaleNormal="70" workbookViewId="0">
      <selection activeCell="AE79" sqref="AE79"/>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3"/>
      <c r="B1" s="364"/>
      <c r="C1" s="364"/>
      <c r="D1" s="364"/>
      <c r="E1" s="364"/>
      <c r="F1" s="364"/>
      <c r="G1" s="364"/>
      <c r="H1" s="364"/>
      <c r="I1" s="364"/>
      <c r="J1" s="364"/>
      <c r="K1" s="365"/>
      <c r="L1" s="103"/>
      <c r="P1" s="3"/>
      <c r="Q1" s="3"/>
      <c r="R1" s="3"/>
      <c r="S1" s="3"/>
      <c r="T1" s="3"/>
      <c r="U1" s="3"/>
      <c r="V1" s="3"/>
      <c r="W1" s="3"/>
      <c r="X1" s="3"/>
      <c r="Y1" s="3"/>
      <c r="Z1" s="3"/>
      <c r="AA1" s="3"/>
      <c r="AB1" s="3"/>
      <c r="AC1" s="3"/>
      <c r="AD1" s="3"/>
      <c r="AE1" s="3"/>
      <c r="AF1" s="3"/>
      <c r="AG1" s="3"/>
      <c r="AH1" s="3"/>
    </row>
    <row r="2" spans="1:34" ht="81.75" customHeight="1">
      <c r="A2" s="28"/>
      <c r="B2" s="304"/>
      <c r="C2" s="29"/>
      <c r="D2" s="366" t="str">
        <f ca="1">OFFSET(L!$C$1,MATCH("Declaration"&amp;ADDRESS(ROW(),COLUMN(),4),L!$A:$A,0)-1,SL,,)</f>
        <v>Extended Mineral Reporting Template (EMRT)</v>
      </c>
      <c r="E2" s="367"/>
      <c r="F2" s="367"/>
      <c r="G2" s="367"/>
      <c r="H2" s="367"/>
      <c r="I2" s="367"/>
      <c r="J2" s="368"/>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4"/>
      <c r="F3" s="385"/>
      <c r="G3" s="385"/>
      <c r="H3" s="385"/>
      <c r="I3" s="385"/>
      <c r="J3" s="191" t="s">
        <v>12830</v>
      </c>
      <c r="K3" s="30"/>
      <c r="L3" s="103"/>
      <c r="P3" s="39">
        <f>MATCH($D$3,LN,0)</f>
        <v>1</v>
      </c>
    </row>
    <row r="4" spans="1:34" ht="16.2">
      <c r="A4" s="28"/>
      <c r="B4" s="372" t="str">
        <f ca="1">OFFSET(L!$C$1,MATCH("Declaration"&amp;ADDRESS(ROW(),COLUMN(),4),L!$A:$A,0)-1,SL,,)</f>
        <v>The purpose of this document is to collect sourcing information on cobalt or natural mica.</v>
      </c>
      <c r="C4" s="372"/>
      <c r="D4" s="372"/>
      <c r="E4" s="372"/>
      <c r="F4" s="372"/>
      <c r="G4" s="372"/>
      <c r="H4" s="372"/>
      <c r="I4" s="376" t="str">
        <f ca="1">OFFSET(L!$C$1,MATCH("Declaration"&amp;ADDRESS(ROW(),COLUMN(),4),L!$A:$A,0)-1,SL,,)</f>
        <v>Link to Terms &amp; Conditions</v>
      </c>
      <c r="J4" s="376"/>
      <c r="K4" s="30"/>
      <c r="L4" s="105"/>
      <c r="P4" s="3"/>
      <c r="Q4" s="3"/>
      <c r="R4" s="3"/>
      <c r="S4" s="3"/>
      <c r="T4" s="3"/>
      <c r="U4" s="3"/>
      <c r="V4" s="3"/>
      <c r="W4" s="3"/>
      <c r="X4" s="3"/>
      <c r="Y4" s="3"/>
      <c r="Z4" s="3"/>
      <c r="AA4" s="3"/>
      <c r="AB4" s="3"/>
      <c r="AC4" s="3"/>
      <c r="AD4" s="3"/>
      <c r="AE4" s="3"/>
      <c r="AF4" s="3"/>
      <c r="AG4" s="3"/>
      <c r="AH4" s="3"/>
    </row>
    <row r="5" spans="1:34" ht="16.2">
      <c r="A5" s="126" t="str">
        <f>LEFT(D9,1)</f>
        <v>C</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2" t="str">
        <f ca="1">OFFSET(L!$C$1,MATCH("Declaration"&amp;ADDRESS(ROW(),COLUMN(),4),L!$A:$A,0)-1,SL,,)</f>
        <v>Mandatory fields are noted with an asterisk (*).  Consult the instructions tab for guidance on how to answer each question.</v>
      </c>
      <c r="C6" s="372"/>
      <c r="D6" s="372"/>
      <c r="E6" s="372"/>
      <c r="F6" s="372"/>
      <c r="G6" s="372"/>
      <c r="H6" s="372"/>
      <c r="I6" s="372"/>
      <c r="J6" s="372"/>
      <c r="K6" s="30"/>
      <c r="L6" s="105" t="s">
        <v>18</v>
      </c>
      <c r="P6" s="3"/>
      <c r="Q6" s="3"/>
      <c r="R6" s="3"/>
      <c r="S6" s="3"/>
      <c r="T6" s="3"/>
      <c r="U6" s="3"/>
      <c r="V6" s="3"/>
      <c r="W6" s="3"/>
      <c r="X6" s="3"/>
      <c r="Y6" s="3"/>
      <c r="Z6" s="3"/>
      <c r="AA6" s="3"/>
      <c r="AB6" s="3"/>
      <c r="AC6" s="3"/>
      <c r="AD6" s="3"/>
      <c r="AE6" s="3"/>
      <c r="AF6" s="3"/>
      <c r="AG6" s="3"/>
      <c r="AH6" s="3"/>
    </row>
    <row r="7" spans="1:34" ht="16.2">
      <c r="A7" s="28"/>
      <c r="B7" s="377" t="str">
        <f ca="1">OFFSET(L!$C$1,MATCH("Declaration"&amp;ADDRESS(ROW(),COLUMN(),4),L!$A:$A,0)-1,SL,,)</f>
        <v>Company Information</v>
      </c>
      <c r="C7" s="377"/>
      <c r="D7" s="377"/>
      <c r="E7" s="377"/>
      <c r="F7" s="377"/>
      <c r="G7" s="377"/>
      <c r="H7" s="377"/>
      <c r="I7" s="377"/>
      <c r="J7" s="377"/>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69" t="s">
        <v>19202</v>
      </c>
      <c r="E8" s="370"/>
      <c r="F8" s="370"/>
      <c r="G8" s="370"/>
      <c r="H8" s="370"/>
      <c r="I8" s="370"/>
      <c r="J8" s="371"/>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400" t="s">
        <v>21</v>
      </c>
      <c r="E9" s="401"/>
      <c r="F9" s="401"/>
      <c r="G9" s="402"/>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78" t="str">
        <f ca="1">OFFSET(L!$C$1,MATCH("Declaration"&amp;ADDRESS(ROW(),COLUMN(),4)&amp;LEFT($D$9,1),L!$A:$A,0)-1,SL,,)</f>
        <v>Description of Scope: (*)</v>
      </c>
      <c r="C10" s="113"/>
      <c r="D10" s="373" t="s">
        <v>19203</v>
      </c>
      <c r="E10" s="374"/>
      <c r="F10" s="374"/>
      <c r="G10" s="374"/>
      <c r="H10" s="374"/>
      <c r="I10" s="374"/>
      <c r="J10" s="375"/>
      <c r="K10" s="30"/>
      <c r="L10" s="105"/>
      <c r="Q10" s="3"/>
      <c r="R10" s="3"/>
      <c r="S10" s="3"/>
      <c r="T10" s="3"/>
      <c r="U10" s="3"/>
      <c r="V10" s="3"/>
      <c r="W10" s="3"/>
      <c r="X10" s="3"/>
      <c r="Y10" s="3"/>
      <c r="Z10" s="3"/>
      <c r="AA10" s="3"/>
      <c r="AB10" s="3"/>
      <c r="AC10" s="3"/>
      <c r="AD10" s="3"/>
      <c r="AE10" s="3"/>
      <c r="AF10" s="3"/>
      <c r="AG10" s="3"/>
      <c r="AH10" s="3"/>
    </row>
    <row r="11" spans="1:34" ht="16.2">
      <c r="A11" s="32"/>
      <c r="B11" s="379"/>
      <c r="C11" s="113"/>
      <c r="D11" s="380" t="str">
        <f ca="1">IF(D9=Q9,OFFSET(L!$C$1,MATCH("Declaration"&amp;ADDRESS(ROW(),COLUMN(),4),L!$A:$A,0)-1,SL,,),"")</f>
        <v/>
      </c>
      <c r="E11" s="381"/>
      <c r="F11" s="381"/>
      <c r="G11" s="381"/>
      <c r="H11" s="381"/>
      <c r="I11" s="381"/>
      <c r="J11" s="382"/>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2" t="s">
        <v>19204</v>
      </c>
      <c r="E12" s="353"/>
      <c r="F12" s="353"/>
      <c r="G12" s="353"/>
      <c r="H12" s="353"/>
      <c r="I12" s="353"/>
      <c r="J12" s="354"/>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2"/>
      <c r="E13" s="353"/>
      <c r="F13" s="353"/>
      <c r="G13" s="353"/>
      <c r="H13" s="353"/>
      <c r="I13" s="353"/>
      <c r="J13" s="354"/>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2" t="s">
        <v>19205</v>
      </c>
      <c r="E14" s="353"/>
      <c r="F14" s="353"/>
      <c r="G14" s="353"/>
      <c r="H14" s="353"/>
      <c r="I14" s="353"/>
      <c r="J14" s="354"/>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2" t="s">
        <v>19206</v>
      </c>
      <c r="E15" s="353"/>
      <c r="F15" s="353"/>
      <c r="G15" s="353"/>
      <c r="H15" s="353"/>
      <c r="I15" s="353"/>
      <c r="J15" s="354"/>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403" t="s">
        <v>19207</v>
      </c>
      <c r="E16" s="353"/>
      <c r="F16" s="353"/>
      <c r="G16" s="353"/>
      <c r="H16" s="353"/>
      <c r="I16" s="353"/>
      <c r="J16" s="35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2" t="s">
        <v>19208</v>
      </c>
      <c r="E17" s="353"/>
      <c r="F17" s="353"/>
      <c r="G17" s="353"/>
      <c r="H17" s="353"/>
      <c r="I17" s="353"/>
      <c r="J17" s="354"/>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2" t="s">
        <v>19206</v>
      </c>
      <c r="E18" s="353"/>
      <c r="F18" s="353"/>
      <c r="G18" s="353"/>
      <c r="H18" s="353"/>
      <c r="I18" s="353"/>
      <c r="J18" s="354"/>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2" t="s">
        <v>19209</v>
      </c>
      <c r="E19" s="353"/>
      <c r="F19" s="353"/>
      <c r="G19" s="353"/>
      <c r="H19" s="353"/>
      <c r="I19" s="353"/>
      <c r="J19" s="354"/>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403" t="s">
        <v>19207</v>
      </c>
      <c r="E20" s="353"/>
      <c r="F20" s="353"/>
      <c r="G20" s="353"/>
      <c r="H20" s="353"/>
      <c r="I20" s="353"/>
      <c r="J20" s="35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2" t="s">
        <v>19208</v>
      </c>
      <c r="E21" s="353"/>
      <c r="F21" s="353"/>
      <c r="G21" s="353"/>
      <c r="H21" s="353"/>
      <c r="I21" s="353"/>
      <c r="J21" s="354"/>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58">
        <v>45446</v>
      </c>
      <c r="E22" s="35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55"/>
      <c r="E23" s="35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3" t="str">
        <f ca="1">OFFSET(L!$C$1,MATCH("Declaration"&amp;ADDRESS(ROW(),COLUMN(),4),L!$A:$A,0)-1,SL,,)</f>
        <v>Answer the following questions 1 - 7 based on the declaration scope indicated above</v>
      </c>
      <c r="C24" s="383"/>
      <c r="D24" s="383"/>
      <c r="E24" s="383"/>
      <c r="F24" s="383"/>
      <c r="G24" s="383"/>
      <c r="H24" s="383"/>
      <c r="I24" s="383"/>
      <c r="J24" s="383"/>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9" t="str">
        <f ca="1">OFFSET(L!$C$1,MATCH("Declaration"&amp;ADDRESS(ROW(),COLUMN(),4),L!$A:$A,0)-1,SL,,)</f>
        <v>Answer</v>
      </c>
      <c r="E25" s="349"/>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8" t="s">
        <v>25</v>
      </c>
      <c r="E26" s="329"/>
      <c r="F26" s="9"/>
      <c r="G26" s="330" t="s">
        <v>19210</v>
      </c>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8" t="s">
        <v>22</v>
      </c>
      <c r="E27" s="329"/>
      <c r="F27" s="9"/>
      <c r="G27" s="330" t="s">
        <v>19211</v>
      </c>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56" t="s">
        <v>22</v>
      </c>
      <c r="E29" s="357"/>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51" t="str">
        <f ca="1">D25</f>
        <v>Answer</v>
      </c>
      <c r="E31" s="351"/>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8" t="s">
        <v>25</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1" t="str">
        <f ca="1">D25</f>
        <v>Answer</v>
      </c>
      <c r="E37" s="351"/>
      <c r="F37" s="15"/>
      <c r="G37" s="38" t="str">
        <f ca="1">G25</f>
        <v>Comments</v>
      </c>
      <c r="H37" s="362"/>
      <c r="I37" s="362"/>
      <c r="J37" s="362"/>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8" t="s">
        <v>22</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1" t="str">
        <f ca="1">D25</f>
        <v>Answer</v>
      </c>
      <c r="E43" s="351"/>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8" t="s">
        <v>22</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1" t="str">
        <f ca="1">D25</f>
        <v>Answer</v>
      </c>
      <c r="E49" s="351"/>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6" t="s">
        <v>30</v>
      </c>
      <c r="E50" s="387"/>
      <c r="F50" s="41"/>
      <c r="G50" s="330" t="s">
        <v>19212</v>
      </c>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6"/>
      <c r="E51" s="387"/>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60"/>
      <c r="E52" s="361"/>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60"/>
      <c r="E53" s="361"/>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51" t="str">
        <f ca="1">D25</f>
        <v>Answer</v>
      </c>
      <c r="E55" s="351"/>
      <c r="F55" s="15"/>
      <c r="G55" s="38" t="str">
        <f ca="1">G25</f>
        <v>Comments</v>
      </c>
      <c r="H55" s="350"/>
      <c r="I55" s="350"/>
      <c r="J55" s="350"/>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7" t="s">
        <v>25</v>
      </c>
      <c r="E56" s="348"/>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51" t="str">
        <f ca="1">D25</f>
        <v>Answer</v>
      </c>
      <c r="E61" s="351"/>
      <c r="F61" s="15"/>
      <c r="G61" s="38" t="str">
        <f ca="1">G25</f>
        <v>Comments</v>
      </c>
      <c r="H61" s="350" t="str">
        <f>IF(Q69="(*)","Click here to enter smelter names","")</f>
        <v/>
      </c>
      <c r="I61" s="350"/>
      <c r="J61" s="350"/>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8" t="s">
        <v>25</v>
      </c>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9" t="str">
        <f ca="1">D25</f>
        <v>Answer</v>
      </c>
      <c r="E68" s="349"/>
      <c r="F68" s="47"/>
      <c r="G68" s="349" t="str">
        <f ca="1">G25</f>
        <v>Comments</v>
      </c>
      <c r="H68" s="349" t="e">
        <f>HLOOKUP(SL,LT,$O68,0)</f>
        <v>#NAME?</v>
      </c>
      <c r="I68" s="34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t="s">
        <v>19213</v>
      </c>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25</v>
      </c>
      <c r="E71" s="329"/>
      <c r="F71" s="51"/>
      <c r="G71" s="404" t="s">
        <v>19214</v>
      </c>
      <c r="H71" s="344"/>
      <c r="I71" s="344"/>
      <c r="J71" s="345"/>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6"/>
      <c r="H73" s="346"/>
      <c r="I73" s="346"/>
      <c r="J73" s="346"/>
      <c r="K73" s="30"/>
      <c r="L73" s="102" t="s">
        <v>15</v>
      </c>
      <c r="M73" s="101"/>
      <c r="P73" s="3"/>
      <c r="Q73" s="3"/>
      <c r="R73" s="3"/>
      <c r="S73" s="3"/>
      <c r="T73" s="3"/>
      <c r="U73" s="3"/>
      <c r="V73" s="3"/>
      <c r="W73" s="3"/>
      <c r="X73" s="3"/>
      <c r="Y73" s="3">
        <v>75</v>
      </c>
      <c r="Z73" s="3"/>
      <c r="AA73" s="3"/>
      <c r="AB73" s="3"/>
      <c r="AC73" s="3"/>
      <c r="AD73" s="3"/>
      <c r="AE73" s="3"/>
      <c r="AF73" s="3"/>
      <c r="AG73" s="3"/>
      <c r="AH73" s="3"/>
    </row>
    <row r="74" spans="1:34" ht="43.8" customHeight="1">
      <c r="A74" s="35"/>
      <c r="B74" s="34" t="str">
        <f ca="1">B38</f>
        <v>Cobalt(*)</v>
      </c>
      <c r="C74" s="29"/>
      <c r="D74" s="328" t="s">
        <v>25</v>
      </c>
      <c r="E74" s="329"/>
      <c r="F74" s="9"/>
      <c r="G74" s="330" t="s">
        <v>19215</v>
      </c>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8" t="s">
        <v>25</v>
      </c>
      <c r="E75" s="329"/>
      <c r="F75" s="9"/>
      <c r="G75" s="330" t="s">
        <v>19218</v>
      </c>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35</v>
      </c>
      <c r="E79" s="341"/>
      <c r="F79" s="51"/>
      <c r="G79" s="330" t="s">
        <v>19216</v>
      </c>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8" t="s">
        <v>25</v>
      </c>
      <c r="E83" s="329"/>
      <c r="F83" s="51"/>
      <c r="G83" s="330" t="s">
        <v>19217</v>
      </c>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6.8"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96" priority="38">
      <formula>IF($D$28="No",TRUE)</formula>
    </cfRule>
  </conditionalFormatting>
  <conditionalFormatting sqref="D29 D41 D47 D53 D59 D65">
    <cfRule type="expression" dxfId="95" priority="37">
      <formula>IF($D$29="No",TRUE)</formula>
    </cfRule>
  </conditionalFormatting>
  <conditionalFormatting sqref="D34">
    <cfRule type="expression" dxfId="94" priority="29">
      <formula>IF($D$28="No",TRUE)</formula>
    </cfRule>
  </conditionalFormatting>
  <conditionalFormatting sqref="D35">
    <cfRule type="expression" dxfId="93" priority="28">
      <formula>IF($D$29="No",TRUE)</formula>
    </cfRule>
  </conditionalFormatting>
  <conditionalFormatting sqref="D40 D46 D52 D58 D64">
    <cfRule type="expression" dxfId="92" priority="167" stopIfTrue="1">
      <formula>IF(AND(OR($D$28="Yes",$D$28=""),D40=""),1,0)</formula>
    </cfRule>
  </conditionalFormatting>
  <conditionalFormatting sqref="D22:E22">
    <cfRule type="expression" dxfId="91" priority="164" stopIfTrue="1">
      <formula>IF($D$22="",TRUE)</formula>
    </cfRule>
  </conditionalFormatting>
  <conditionalFormatting sqref="D32:E32">
    <cfRule type="expression" dxfId="88" priority="27" stopIfTrue="1">
      <formula>IF(AND(OR($D$26="Yes",$D$26=""),$D$32=""),1,0)</formula>
    </cfRule>
    <cfRule type="expression" dxfId="87" priority="31" stopIfTrue="1">
      <formula>IF($P$26="",TRUE)</formula>
    </cfRule>
  </conditionalFormatting>
  <conditionalFormatting sqref="D33:E33">
    <cfRule type="expression" dxfId="86" priority="30" stopIfTrue="1">
      <formula>IF(AND(OR($D$27="Yes",$D$27=""),$D$33=""),1,0)</formula>
    </cfRule>
    <cfRule type="expression" dxfId="85" priority="32" stopIfTrue="1">
      <formula>IF($P$27="",TRUE)</formula>
    </cfRule>
  </conditionalFormatting>
  <conditionalFormatting sqref="D38:E38 D56:E56 D62:E62">
    <cfRule type="expression" dxfId="84" priority="58" stopIfTrue="1">
      <formula>IF(AND(OR($D$26="No",$D$26="Unknown",$D$26="Not applicable for this declaration",$D$32="No",$D$32="Unknown"),D38=""),1,0)</formula>
    </cfRule>
    <cfRule type="expression" dxfId="83" priority="59" stopIfTrue="1">
      <formula>IF(AND(OR($D$26="Yes",$D$26=""),D38=""),1,0)</formula>
    </cfRule>
  </conditionalFormatting>
  <conditionalFormatting sqref="D39:E39 D45:E45 D51:E51 D57:E57 D63:E63">
    <cfRule type="expression" dxfId="82" priority="165" stopIfTrue="1">
      <formula>IF(AND(OR($D$27="No",$D$27="Unknown",$D$27="Not applicable for this declaration",$D$33="No",$D$33="Unknown"),D39=""),1,0)</formula>
    </cfRule>
    <cfRule type="expression" dxfId="81" priority="166" stopIfTrue="1">
      <formula>IF(AND(OR($D$27="Yes",$D$27=""),D39=""),1,0)</formula>
    </cfRule>
  </conditionalFormatting>
  <conditionalFormatting sqref="D40:E40 D46:E46 D52:E52 D58:E58 D64:E64">
    <cfRule type="expression" dxfId="80" priority="54" stopIfTrue="1">
      <formula>$P$28=""</formula>
    </cfRule>
  </conditionalFormatting>
  <conditionalFormatting sqref="D41:E41 D47:E47 D53:E53 D59:E59 D65:E65">
    <cfRule type="expression" dxfId="79" priority="169" stopIfTrue="1">
      <formula>$P$29=""</formula>
    </cfRule>
    <cfRule type="expression" dxfId="78" priority="170" stopIfTrue="1">
      <formula>IF(AND(OR($D$29="Yes",$D$29=""),D41=""),1,0)</formula>
    </cfRule>
  </conditionalFormatting>
  <conditionalFormatting sqref="D69:E69 D71:E71 D77:E77 D79:E79 D81:E81 D83:E83">
    <cfRule type="expression" dxfId="77" priority="21" stopIfTrue="1">
      <formula>AND(OR($D$26="No",$D$26="Unknown",$D$26="Not applicable for this declaration"),OR($D$27="No",$D$27="Unknown",$D$27="Not applicable for this declaration"))</formula>
    </cfRule>
    <cfRule type="expression" dxfId="76" priority="22" stopIfTrue="1">
      <formula>IF(D69="",TRUE)</formula>
    </cfRule>
  </conditionalFormatting>
  <conditionalFormatting sqref="D74:E74">
    <cfRule type="expression" dxfId="75" priority="20" stopIfTrue="1">
      <formula>IF(AND(OR($D$26="No",$D$26="Unknown",$D$26="Not applicable for this declaration",$D$32="No",$D$32="Unknown"),D74=""),1,0)</formula>
    </cfRule>
    <cfRule type="expression" dxfId="74" priority="24" stopIfTrue="1">
      <formula>IF(AND(OR($D$26="Yes",$D$26=""),D74=""),1,0)</formula>
    </cfRule>
  </conditionalFormatting>
  <conditionalFormatting sqref="D75:E75">
    <cfRule type="expression" dxfId="73" priority="26" stopIfTrue="1">
      <formula>IF(AND(OR($D$27="Yes",$D$27=""),D75=""),1,0)</formula>
    </cfRule>
    <cfRule type="expression" dxfId="72" priority="19" stopIfTrue="1">
      <formula>IF(AND(OR($D$27="No",$D$27="Unknown",$D$27="Not applicable for this declaration",$D$33="No",$D$33="Unknown"),D75=""),1,0)</formula>
    </cfRule>
  </conditionalFormatting>
  <conditionalFormatting sqref="G81:J81">
    <cfRule type="expression" dxfId="62" priority="33">
      <formula>IF(AND($D$81="Yes, using other format (describe)",$G$81=""),TRUE)</formula>
    </cfRule>
  </conditionalFormatting>
  <conditionalFormatting sqref="D8:J8">
    <cfRule type="expression" dxfId="17" priority="18" stopIfTrue="1">
      <formula>IF($D$8="",TRUE)</formula>
    </cfRule>
  </conditionalFormatting>
  <conditionalFormatting sqref="D9:G9">
    <cfRule type="expression" dxfId="16" priority="17" stopIfTrue="1">
      <formula>IF($D$9="",TRUE)</formula>
    </cfRule>
  </conditionalFormatting>
  <conditionalFormatting sqref="D10:J10">
    <cfRule type="expression" dxfId="15" priority="15" stopIfTrue="1">
      <formula>IF($D$9=$Q$9,TRUE)</formula>
    </cfRule>
    <cfRule type="expression" dxfId="14" priority="16" stopIfTrue="1">
      <formula>IF(AND($D$10="",$D$9=$R$9),TRUE)</formula>
    </cfRule>
  </conditionalFormatting>
  <conditionalFormatting sqref="D15:J15">
    <cfRule type="expression" dxfId="13" priority="11" stopIfTrue="1">
      <formula>IF($D$15="",TRUE)</formula>
    </cfRule>
  </conditionalFormatting>
  <conditionalFormatting sqref="D16:J16">
    <cfRule type="expression" dxfId="12" priority="12" stopIfTrue="1">
      <formula>IF($D$16="",TRUE)</formula>
    </cfRule>
  </conditionalFormatting>
  <conditionalFormatting sqref="D17:J17">
    <cfRule type="expression" dxfId="11" priority="13" stopIfTrue="1">
      <formula>IF($D$17="",TRUE)</formula>
    </cfRule>
  </conditionalFormatting>
  <conditionalFormatting sqref="D18:J18">
    <cfRule type="expression" dxfId="10" priority="14" stopIfTrue="1">
      <formula>IF($D$18="",TRUE)</formula>
    </cfRule>
  </conditionalFormatting>
  <conditionalFormatting sqref="D20:J20">
    <cfRule type="expression" dxfId="9" priority="9" stopIfTrue="1">
      <formula>IF($D$20="",TRUE)</formula>
    </cfRule>
  </conditionalFormatting>
  <conditionalFormatting sqref="D21:J21">
    <cfRule type="expression" dxfId="8" priority="10" stopIfTrue="1">
      <formula>IF($D$21="",TRUE)</formula>
    </cfRule>
  </conditionalFormatting>
  <conditionalFormatting sqref="D26:E26">
    <cfRule type="expression" dxfId="7" priority="7" stopIfTrue="1">
      <formula>IF($D$26="",TRUE)</formula>
    </cfRule>
  </conditionalFormatting>
  <conditionalFormatting sqref="D27:E27">
    <cfRule type="expression" dxfId="6" priority="8" stopIfTrue="1">
      <formula>IF($D$27="",TRUE)</formula>
    </cfRule>
  </conditionalFormatting>
  <conditionalFormatting sqref="D44:E44">
    <cfRule type="expression" dxfId="5" priority="5" stopIfTrue="1">
      <formula>IF(AND(OR($D$26="No",$D$26="Unknown",$D$26="Not applicable for this declaration",$D$32="No",$D$32="Unknown"),D44=""),1,0)</formula>
    </cfRule>
    <cfRule type="expression" dxfId="4" priority="6" stopIfTrue="1">
      <formula>IF(AND(OR($D$26="Yes",$D$26=""),D44=""),1,0)</formula>
    </cfRule>
  </conditionalFormatting>
  <conditionalFormatting sqref="D50:E50">
    <cfRule type="expression" dxfId="3" priority="3" stopIfTrue="1">
      <formula>IF(AND(OR($D$26="No",$D$26="Unknown",$D$26="Not applicable for this declaration",$D$32="No",$D$32="Unknown"),D50=""),1,0)</formula>
    </cfRule>
    <cfRule type="expression" dxfId="2" priority="4" stopIfTrue="1">
      <formula>IF(AND(OR($D$26="Yes",$D$26=""),D50=""),1,0)</formula>
    </cfRule>
  </conditionalFormatting>
  <conditionalFormatting sqref="G71:J71">
    <cfRule type="expression" dxfId="1" priority="2">
      <formula>IF(AND($D$71="Yes",$G$71=""),TRUE)</formula>
    </cfRule>
  </conditionalFormatting>
  <conditionalFormatting sqref="G79:J79">
    <cfRule type="expression" dxfId="0" priority="1" stopIfTrue="1">
      <formula>IF(AND($D$79="Yes, using other format (describe)",$G$79=""),TRUE)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7F3D83BC-C8F3-441A-91D6-9E5571E95B89}"/>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N5" sqref="N5:Q5"/>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88" t="s">
        <v>42</v>
      </c>
      <c r="K2" s="389"/>
      <c r="L2" s="389"/>
      <c r="M2" s="389"/>
      <c r="N2" s="389"/>
      <c r="O2" s="389"/>
      <c r="P2" s="163"/>
      <c r="Q2" s="164"/>
      <c r="R2" s="165"/>
      <c r="S2" s="165"/>
      <c r="T2" s="165"/>
      <c r="AH2" s="131" t="s">
        <v>25</v>
      </c>
    </row>
    <row r="3" spans="1:34" s="17" customFormat="1" ht="249.45" customHeight="1">
      <c r="A3" s="204"/>
      <c r="B3" s="390"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0"/>
      <c r="D3" s="390"/>
      <c r="E3" s="390"/>
      <c r="F3" s="166"/>
      <c r="G3" s="391" t="str">
        <f ca="1">OFFSET(L!$C$1,MATCH("General"&amp;"Cpy",L!$A:$A,0)-1,SL,,)</f>
        <v>© 2024 Responsible Minerals Initiative. All rights reserved.</v>
      </c>
      <c r="H3" s="391"/>
      <c r="I3" s="392"/>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t="s">
        <v>108</v>
      </c>
      <c r="B5" s="150" t="str">
        <f ca="1">IF(LEN(A5)=0,"",INDEX('Smelter Look-up'!$A:$A,MATCH($A5,'Smelter Look-up'!$E:$E,0)))</f>
        <v>Cobalt</v>
      </c>
      <c r="C5" s="153" t="str">
        <f ca="1">IF(LEN(A5)=0,"",INDEX('Smelter Look-up'!$C:$C,MATCH($A5,'Smelter Look-up'!$E:$E,0)))</f>
        <v>Umicore Finland Oy</v>
      </c>
      <c r="D5" s="150"/>
      <c r="E5" s="150" t="str">
        <f ca="1">IF(ISERROR($V5),"",OFFSET('Smelter Look-up'!$D$4,$V5-4,0)&amp;"")</f>
        <v>FINLAND</v>
      </c>
      <c r="F5" s="150" t="str">
        <f ca="1">IF(ISERROR($V5),"",OFFSET('Smelter Look-up'!$E$4,$V5-4,0))</f>
        <v>CID003226</v>
      </c>
      <c r="G5" s="150" t="str">
        <f ca="1">IF(C5=$X$4,"Enter smelter details",IF(ISERROR($V5),"",OFFSET('Smelter Look-up'!$F$4,$V5-4,0)))</f>
        <v>RMI</v>
      </c>
      <c r="H5" s="208">
        <f ca="1">IF(ISERROR($V5),"",OFFSET('Smelter Look-up'!$G$4,$V5-4,0))</f>
        <v>0</v>
      </c>
      <c r="I5" s="209" t="str">
        <f ca="1">IF(ISERROR($V5),"",OFFSET('Smelter Look-up'!$H$4,$V5-4,0))</f>
        <v>Kokkola</v>
      </c>
      <c r="J5" s="209" t="str">
        <f ca="1">IF(ISERROR($V5),"",OFFSET('Smelter Look-up'!$I$4,$V5-4,0))</f>
        <v>Mellersta Österbotten</v>
      </c>
      <c r="K5" s="151"/>
      <c r="L5" s="151"/>
      <c r="M5" s="151"/>
      <c r="N5" s="405" t="s">
        <v>19219</v>
      </c>
      <c r="O5" s="405" t="s">
        <v>19219</v>
      </c>
      <c r="P5" s="405" t="s">
        <v>19219</v>
      </c>
      <c r="Q5" s="152" t="s">
        <v>2088</v>
      </c>
      <c r="R5" s="150" t="str">
        <f ca="1">IF(ISERROR($V5),"",OFFSET('Smelter Look-up'!$C$4,$V5-4,0)&amp;"")</f>
        <v>Umicore Finland Oy</v>
      </c>
      <c r="S5" s="156" t="str">
        <f t="shared" ref="S5:S63" ca="1" si="0">IF(B5="","",IF(ISERROR(MATCH($E5,CL,0)),"Unknown",INDIRECT("'C'!$A$"&amp;MATCH($E5,CL,0)+1)))</f>
        <v>FI</v>
      </c>
      <c r="T5" s="156" t="str">
        <f ca="1">IF(B5="","",IF(ISERROR(MATCH($J5,SorP!$B$1:$B$6226,0)),"",INDIRECT("'SorP'!$A$"&amp;MATCH($S5&amp;$J5,SorP!C:C,0))))</f>
        <v>FI-07</v>
      </c>
      <c r="U5" s="169"/>
      <c r="V5" s="170">
        <f ca="1">IF(C5="",NA(),MATCH($B5&amp;$C5,'Smelter Look-up'!$J:$J,0))</f>
        <v>138</v>
      </c>
      <c r="X5" s="171">
        <f t="shared" ref="X5:X62" ca="1" si="1">IF(AND(C5="Smelter not listed",OR(LEN(D5)=0,LEN(E5)=0)),1,0)</f>
        <v>0</v>
      </c>
      <c r="AB5" s="171" t="str">
        <f t="shared" ref="AB5:AB62" ca="1" si="2">B5&amp;C5</f>
        <v>CobaltUmicore Finland Oy</v>
      </c>
    </row>
    <row r="6" spans="1:34" s="171" customFormat="1" ht="20.399999999999999">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399999999999999">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399999999999999">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399999999999999">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399999999999999">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399999999999999">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399999999999999">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399999999999999">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399999999999999">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399999999999999">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399999999999999">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399999999999999">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399999999999999">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399999999999999">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399999999999999">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399999999999999">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399999999999999">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399999999999999">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399999999999999">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399999999999999">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399999999999999">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399999999999999">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399999999999999">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399999999999999">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399999999999999">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399999999999999">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399999999999999">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399999999999999">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399999999999999">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399999999999999">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399999999999999">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399999999999999">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399999999999999">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399999999999999">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61" priority="2" stopIfTrue="1">
      <formula>IF(B5="",TRUE)</formula>
    </cfRule>
  </conditionalFormatting>
  <conditionalFormatting sqref="C5:C2500">
    <cfRule type="expression" dxfId="60" priority="9" stopIfTrue="1">
      <formula>IF(AND(B5&lt;&gt;"",C5=""),TRUE)</formula>
    </cfRule>
  </conditionalFormatting>
  <conditionalFormatting sqref="D5:D2500">
    <cfRule type="expression" dxfId="59" priority="11" stopIfTrue="1">
      <formula>IF(AND(D5="",$C5=$X$4),TRUE)</formula>
    </cfRule>
    <cfRule type="expression" dxfId="58" priority="12" stopIfTrue="1">
      <formula>IF(FIND("!",D5),TRUE)</formula>
    </cfRule>
  </conditionalFormatting>
  <conditionalFormatting sqref="E5:E2500">
    <cfRule type="expression" dxfId="57" priority="4" stopIfTrue="1">
      <formula>IF(FIND("!",E5),TRUE)</formula>
    </cfRule>
    <cfRule type="expression" dxfId="56" priority="5" stopIfTrue="1">
      <formula>IF(AND(E5="",$C5=$X$4),TRUE)</formula>
    </cfRule>
  </conditionalFormatting>
  <conditionalFormatting sqref="F5:F2500">
    <cfRule type="expression" dxfId="55" priority="6" stopIfTrue="1">
      <formula>IF(AND(LEN($A5)&gt;0,$A5&lt;&gt;$F5),TRUE,FALSE)</formula>
    </cfRule>
  </conditionalFormatting>
  <conditionalFormatting sqref="G5:G2500">
    <cfRule type="expression" dxfId="54"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393" t="str">
        <f ca="1">OFFSET(L!$C$1,MATCH("Checker"&amp;ADDRESS(ROW(),COLUMN(),4),L!$A:$A,0)-1,SL,,)</f>
        <v>To ensure all required fields have been populated before submitting to your customers review form for any line items highlighted in red</v>
      </c>
      <c r="B1" s="393"/>
      <c r="C1" s="393"/>
      <c r="D1" s="109" t="str">
        <f ca="1">OFFSET(L!$C$1,MATCH("Checker"&amp;ADDRESS(ROW(),COLUMN(),4),L!$A:$A,0)-1,SL,,)</f>
        <v>Required fields remaining to be completed</v>
      </c>
      <c r="E1" s="17" t="s">
        <v>18</v>
      </c>
    </row>
    <row r="2" spans="1:10" ht="16.2">
      <c r="A2" s="59" t="s">
        <v>50</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Ideal-Tridon Group</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C. User defined [Specify in 'Description of scope']</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 (*)</v>
      </c>
      <c r="B6" s="80" t="str">
        <f>Declaration!D10</f>
        <v>Extended Mineral Reporting Template (EMRT) for the Clamp Divisions of the Ideal-Tridon Group</v>
      </c>
      <c r="C6" s="80" t="str">
        <f t="shared" ca="1" si="0"/>
        <v>Complete</v>
      </c>
      <c r="D6" s="86" t="str">
        <f>IF(H6=1,"Click here to provide a Description of Scope","")</f>
        <v/>
      </c>
      <c r="E6" s="17" t="s">
        <v>15</v>
      </c>
      <c r="F6" s="85">
        <f>IF(OR(B5=Declaration!P9,B5=Declaration!Q9,B5=0),0,1)</f>
        <v>1</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Barry Nixon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bnixon@idealtridon.com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615-355-1194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Barry Nixon</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bnixon@idealtridon.com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615-355-1194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45446</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30">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t="str">
        <f>Declaration!D50</f>
        <v>Greater than 75%</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http://idealtridon.com/certifications-and-quality/</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Yes</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Verbal \ Written Responses</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49" priority="417" stopIfTrue="1">
      <formula>$F4=0</formula>
    </cfRule>
    <cfRule type="expression" dxfId="48" priority="418" stopIfTrue="1">
      <formula>$H4=0</formula>
    </cfRule>
    <cfRule type="expression" dxfId="47" priority="419" stopIfTrue="1">
      <formula>$H4=1</formula>
    </cfRule>
  </conditionalFormatting>
  <conditionalFormatting sqref="A5:A13">
    <cfRule type="expression" dxfId="46" priority="119" stopIfTrue="1">
      <formula>$F5=0</formula>
    </cfRule>
    <cfRule type="expression" dxfId="45" priority="120" stopIfTrue="1">
      <formula>AND($F5=1,$G5=0)</formula>
    </cfRule>
    <cfRule type="expression" dxfId="44" priority="121" stopIfTrue="1">
      <formula>AND($F5&lt;&gt;0,$G5&lt;&gt;0)</formula>
    </cfRule>
  </conditionalFormatting>
  <conditionalFormatting sqref="A20:A21">
    <cfRule type="expression" dxfId="43" priority="10" stopIfTrue="1">
      <formula>$F20=0</formula>
    </cfRule>
    <cfRule type="expression" dxfId="42" priority="11" stopIfTrue="1">
      <formula>$H20=0</formula>
    </cfRule>
    <cfRule type="expression" dxfId="41" priority="12" stopIfTrue="1">
      <formula>$H20=1</formula>
    </cfRule>
  </conditionalFormatting>
  <conditionalFormatting sqref="A48:A50 C50">
    <cfRule type="expression" dxfId="40" priority="15" stopIfTrue="1">
      <formula>$F48=0</formula>
    </cfRule>
    <cfRule type="expression" dxfId="39" priority="16" stopIfTrue="1">
      <formula>$H48=0</formula>
    </cfRule>
    <cfRule type="expression" dxfId="38" priority="17" stopIfTrue="1">
      <formula>$H48=1</formula>
    </cfRule>
  </conditionalFormatting>
  <conditionalFormatting sqref="A60:A61">
    <cfRule type="expression" dxfId="37" priority="3" stopIfTrue="1">
      <formula>OR(C60="Complete",C60="填写",C60="記入済",C60="완료",C60="Complétez",C60="Concluído",C60="Vollständig",C60="Completare",C60="Doldurun")</formula>
    </cfRule>
  </conditionalFormatting>
  <conditionalFormatting sqref="A64 C64">
    <cfRule type="expression" dxfId="36" priority="1" stopIfTrue="1">
      <formula>IF(AND($F$64=1,$G$64=0),TRUE,FALSE)</formula>
    </cfRule>
    <cfRule type="expression" dxfId="35" priority="81" stopIfTrue="1">
      <formula>IF(AND($F$64=1,$G$64=1),TRUE,FALSE)</formula>
    </cfRule>
  </conditionalFormatting>
  <conditionalFormatting sqref="B59">
    <cfRule type="expression" dxfId="34" priority="117" stopIfTrue="1">
      <formula>$F59=0</formula>
    </cfRule>
  </conditionalFormatting>
  <conditionalFormatting sqref="B60:B64">
    <cfRule type="expression" dxfId="33" priority="101" stopIfTrue="1">
      <formula>IF(F60=0,TRUE)</formula>
    </cfRule>
  </conditionalFormatting>
  <conditionalFormatting sqref="C20">
    <cfRule type="expression" dxfId="32" priority="14" stopIfTrue="1">
      <formula>OR($B15="No",$B15="Unknown",B$15="Not applicable for this declaration")</formula>
    </cfRule>
  </conditionalFormatting>
  <conditionalFormatting sqref="C20:C21">
    <cfRule type="expression" dxfId="31" priority="21" stopIfTrue="1">
      <formula>OR(C20="Complete",C20="填写", C20="記入済",C20="완료",C20="Complétez",C20="Concluído",C20="Vollständig",C20="Completare",C20="Doldurun")</formula>
    </cfRule>
  </conditionalFormatting>
  <conditionalFormatting sqref="C21">
    <cfRule type="expression" dxfId="30" priority="13" stopIfTrue="1">
      <formula>OR($B16="No",$B16="Unknown",B$16="Not applicable for this declaration")</formula>
    </cfRule>
  </conditionalFormatting>
  <conditionalFormatting sqref="C23 C28 C33 C38 C43 C48:C49 C52:C55 C57:C58 A60:A61 C60:C61">
    <cfRule type="expression" dxfId="29" priority="2" stopIfTrue="1">
      <formula>OR($B$15="No",$B$15="Unknown",$B$15="Not applicable for this declaration",$B$20="No",$B$20="Unknown",$B$20="Not applicable for this declaration")</formula>
    </cfRule>
  </conditionalFormatting>
  <conditionalFormatting sqref="C23:C24">
    <cfRule type="expression" dxfId="28" priority="65" stopIfTrue="1">
      <formula>OR(C23="Complete",C23="填写", C23="記入済",C23="완료",C23="Complétez",C23="Concluído",C23="Vollständig",C23="Completare",C23="Doldurun")</formula>
    </cfRule>
  </conditionalFormatting>
  <conditionalFormatting sqref="C24 C34 C39 C44">
    <cfRule type="expression" dxfId="27" priority="9" stopIfTrue="1">
      <formula>OR($B$16="No",$B$16="Unknown",$B$16="Not applicable for reporting",$B$21="No",$B$21="Unknown",$B$21="Not applicable for reporting")</formula>
    </cfRule>
  </conditionalFormatting>
  <conditionalFormatting sqref="C28:C55">
    <cfRule type="expression" dxfId="26" priority="45" stopIfTrue="1">
      <formula>OR(C28="Complete",C28="填写", C28="記入済",C28="완료",C28="Complétez",C28="Concluído",C28="Vollständig",C28="Completare",C28="Doldurun")</formula>
    </cfRule>
  </conditionalFormatting>
  <conditionalFormatting sqref="C33">
    <cfRule type="expression" dxfId="25" priority="6" stopIfTrue="1">
      <formula>OR(C33="Complete",C33="填写", C33="記入済",C33="완료",C33="Complétez",C33="Concluído",C33="Vollständig",C33="Completare",C33="Doldurun")</formula>
    </cfRule>
  </conditionalFormatting>
  <conditionalFormatting sqref="C38">
    <cfRule type="expression" dxfId="24" priority="5" stopIfTrue="1">
      <formula>OR(C38="Complete",C38="填写", C38="記入済",C38="완료",C38="Complétez",C38="Concluído",C38="Vollständig",C38="Completare",C38="Doldurun")</formula>
    </cfRule>
  </conditionalFormatting>
  <conditionalFormatting sqref="C43">
    <cfRule type="expression" dxfId="23" priority="4" stopIfTrue="1">
      <formula>OR(C43="Complete",C43="填写", C43="記入済",C43="완료",C43="Complétez",C43="Concluído",C43="Vollständig",C43="Completare",C43="Doldurun")</formula>
    </cfRule>
  </conditionalFormatting>
  <conditionalFormatting sqref="C48">
    <cfRule type="expression" dxfId="22" priority="40" stopIfTrue="1">
      <formula>OR(C48="Complete",C48="填写", C48="記入済",C48="완료",C48="Complétez",C48="Concluído",C48="Vollständig",C48="Completare",C48="Doldurun")</formula>
    </cfRule>
  </conditionalFormatting>
  <conditionalFormatting sqref="C54">
    <cfRule type="expression" dxfId="21" priority="36" stopIfTrue="1">
      <formula>OR(C54="Complete",C54="填写", C54="記入済",C54="완료",C54="Complétez",C54="Concluído",C54="Vollständig",C54="Completare",C54="Doldurun")</formula>
    </cfRule>
  </conditionalFormatting>
  <conditionalFormatting sqref="C57">
    <cfRule type="expression" dxfId="20" priority="42" stopIfTrue="1">
      <formula>OR(C57="Complete",C57="填写", C57="記入済",C57="완료",C57="Complétez",C57="Concluído",C57="Vollständig",C57="Completare",C57="Doldurun")</formula>
    </cfRule>
  </conditionalFormatting>
  <conditionalFormatting sqref="C58">
    <cfRule type="expression" dxfId="19" priority="33" stopIfTrue="1">
      <formula>OR(C58="Complete",C58="填写", C58="記入済",C58="완료",C58="Complétez",C58="Concluído",C58="Vollständig",C58="Completare",C58="Doldurun")</formula>
    </cfRule>
  </conditionalFormatting>
  <conditionalFormatting sqref="C60:C61">
    <cfRule type="expression" dxfId="18"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5" t="str">
        <f ca="1">OFFSET(L!$C$1,MATCH("Product List"&amp;ADDRESS(ROW(),COLUMN(),4),L!$A:$A,0)-1,SL,,)</f>
        <v>Completion required only if reporting level "Product (or List of Products)" selected on the 'Declaration' worksheet.</v>
      </c>
      <c r="B1" s="396"/>
      <c r="C1" s="396"/>
      <c r="D1" s="396"/>
      <c r="E1" s="108"/>
    </row>
    <row r="2" spans="1:35" ht="13.2">
      <c r="A2" s="20"/>
      <c r="B2" s="110"/>
      <c r="C2" s="110"/>
      <c r="D2"/>
      <c r="E2" s="21"/>
    </row>
    <row r="3" spans="1:35" ht="13.2">
      <c r="A3" s="20"/>
      <c r="B3" s="110"/>
      <c r="C3" s="110"/>
      <c r="D3" s="110"/>
      <c r="E3" s="21"/>
    </row>
    <row r="4" spans="1:35" ht="15.75" customHeight="1">
      <c r="A4" s="20"/>
      <c r="B4" s="394" t="s">
        <v>50</v>
      </c>
      <c r="C4" s="394"/>
      <c r="D4" s="394"/>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7" t="str">
        <f ca="1">OFFSET(L!$C$1,MATCH("General"&amp;"Cpy",L!$A:$A,0)-1,SL,,)</f>
        <v>© 2024 Responsible Minerals Initiative. All rights reserved.</v>
      </c>
      <c r="C1001" s="397"/>
      <c r="D1001" s="397"/>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3">
      <c r="A2" s="399"/>
      <c r="B2" s="399"/>
      <c r="C2" s="399"/>
      <c r="D2" s="399"/>
      <c r="E2" s="399"/>
      <c r="F2" s="399"/>
      <c r="G2" s="399"/>
      <c r="H2" s="399"/>
      <c r="I2" s="399"/>
    </row>
    <row r="3" spans="1:13">
      <c r="A3" s="399"/>
      <c r="B3" s="399"/>
      <c r="C3" s="399"/>
      <c r="D3" s="399"/>
      <c r="E3" s="399"/>
      <c r="F3" s="399"/>
      <c r="G3" s="399"/>
      <c r="H3" s="399"/>
      <c r="I3" s="399"/>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5429687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51.80000000000001">
      <c r="A92" s="127" t="str">
        <f>B92&amp;C92</f>
        <v>DefinitionsC6</v>
      </c>
      <c r="B92" s="127" t="s">
        <v>773</v>
      </c>
      <c r="C92" s="127" t="s">
        <v>912</v>
      </c>
      <c r="D92" s="127" t="s">
        <v>913</v>
      </c>
      <c r="E92" s="245" t="s">
        <v>914</v>
      </c>
      <c r="F92" s="246" t="s">
        <v>915</v>
      </c>
      <c r="G92" s="127" t="s">
        <v>916</v>
      </c>
      <c r="H92" s="297" t="s">
        <v>917</v>
      </c>
      <c r="I92" s="127" t="s">
        <v>19047</v>
      </c>
    </row>
    <row r="93" spans="1:9" ht="127.8">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55.2">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0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0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792B2F42-4C8B-41B0-A8F0-FB2F6B2B406E}"/>
    </customSheetView>
    <customSheetView guid="{4BDF1A28-30D5-449D-B20E-D6C97EF9FAE1}" showAutoFilter="1">
      <selection activeCell="C174" sqref="C174"/>
      <pageMargins left="0" right="0" top="0" bottom="0" header="0" footer="0"/>
      <pageSetup paperSize="9" orientation="portrait"/>
      <autoFilter ref="B1:N1" xr:uid="{C13F22BC-BF66-4DD2-9A5D-8166298CCE6F}"/>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DDC0F48A-F824-4A5C-A049-09E6EFE02CBD}"/>
    </customSheetView>
    <customSheetView guid="{4BDF1A28-30D5-449D-B20E-D6C97EF9FAE1}" showAutoFilter="1">
      <selection activeCell="C1" sqref="C1:D65536"/>
      <pageMargins left="0" right="0" top="0" bottom="0" header="0" footer="0"/>
      <pageSetup orientation="portrait"/>
      <autoFilter ref="B1:C1" xr:uid="{1E022DFE-0081-46C1-ACB0-266FB81C6BC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Barry Nixon</cp:lastModifiedBy>
  <cp:revision/>
  <dcterms:created xsi:type="dcterms:W3CDTF">2010-06-21T21:00:23Z</dcterms:created>
  <dcterms:modified xsi:type="dcterms:W3CDTF">2024-06-03T14:01:47Z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