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tn-file02\dept\Engineering\Engineering Share\Barry Nixon\CMRT - RMI EMRT Reports\"/>
    </mc:Choice>
  </mc:AlternateContent>
  <xr:revisionPtr revIDLastSave="0" documentId="13_ncr:1_{7531A78C-FCDD-404B-82F4-668C74822E62}"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J10" i="5"/>
  <c r="S10" i="5"/>
  <c r="T10" i="5"/>
  <c r="R10" i="5"/>
  <c r="I10" i="5"/>
  <c r="H10" i="5"/>
  <c r="G10" i="5"/>
  <c r="F10" i="5"/>
  <c r="AB9" i="5"/>
  <c r="V9" i="5"/>
  <c r="E9" i="5"/>
  <c r="X9" i="5"/>
  <c r="J9" i="5"/>
  <c r="S9" i="5"/>
  <c r="T9" i="5"/>
  <c r="R9" i="5"/>
  <c r="I9" i="5"/>
  <c r="H9" i="5"/>
  <c r="G9" i="5"/>
  <c r="F9" i="5"/>
  <c r="AB8" i="5"/>
  <c r="V8" i="5"/>
  <c r="E8" i="5"/>
  <c r="X8" i="5"/>
  <c r="J8" i="5"/>
  <c r="S8" i="5"/>
  <c r="T8" i="5"/>
  <c r="R8" i="5"/>
  <c r="I8" i="5"/>
  <c r="H8" i="5"/>
  <c r="G8" i="5"/>
  <c r="F8" i="5"/>
  <c r="AB7" i="5"/>
  <c r="V7" i="5"/>
  <c r="E7" i="5"/>
  <c r="X7" i="5"/>
  <c r="J7" i="5"/>
  <c r="S7" i="5"/>
  <c r="T7" i="5"/>
  <c r="R7" i="5"/>
  <c r="I7" i="5"/>
  <c r="H7" i="5"/>
  <c r="G7" i="5"/>
  <c r="F7" i="5"/>
  <c r="AB6" i="5"/>
  <c r="V6" i="5"/>
  <c r="E6" i="5"/>
  <c r="X6" i="5"/>
  <c r="J6" i="5"/>
  <c r="S6" i="5"/>
  <c r="T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<sst xmlns="http://schemas.openxmlformats.org/spreadsheetml/2006/main" count="28523" uniqueCount="20179">
  <si>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</si>
  <si>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</si>
  <si>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</si>
  <si>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</si>
  <si>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</si>
  <si>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</si>
  <si>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</si>
  <si>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</si>
  <si>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</si>
  <si>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</si>
  <si>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</si>
  <si>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</si>
  <si>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</si>
  <si>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</si>
  <si>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</si>
  <si>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</si>
  <si>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</si>
  <si>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</si>
  <si>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</si>
  <si>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</si>
  <si>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</si>
  <si>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</si>
  <si>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</si>
  <si>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</si>
  <si>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</si>
  <si>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</si>
  <si>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</si>
  <si>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</si>
  <si>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</si>
  <si>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</si>
  <si>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</si>
  <si>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</si>
  <si>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</si>
  <si>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</si>
  <si>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</si>
  <si>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</si>
  <si>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</si>
  <si>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</si>
  <si>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</si>
  <si>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</si>
  <si>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</si>
  <si>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</si>
  <si>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</si>
  <si>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</si>
  <si>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</si>
  <si>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</si>
  <si>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</si>
  <si>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</si>
  <si>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</si>
  <si>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</si>
  <si>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</si>
  <si>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</si>
  <si>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</si>
  <si>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</si>
  <si>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</si>
  <si>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</si>
  <si>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</si>
  <si>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</si>
  <si>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</si>
  <si>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</si>
  <si>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</si>
  <si>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</si>
  <si>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</si>
  <si>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</si>
  <si>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</si>
  <si>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</si>
  <si>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</si>
  <si>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</si>
  <si>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</si>
  <si>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</si>
  <si>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</si>
  <si>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</si>
  <si>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</si>
  <si>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</si>
  <si>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</si>
  <si>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</si>
  <si>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</si>
  <si>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</si>
  <si>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</si>
  <si>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</si>
  <si>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</si>
  <si>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</si>
  <si>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</si>
  <si>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</si>
  <si>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</si>
  <si>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</si>
  <si>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</si>
  <si>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</si>
  <si>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</si>
  <si>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</si>
  <si>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</si>
  <si>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</si>
  <si>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</si>
  <si>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</si>
  <si>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</si>
  <si>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</si>
  <si>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</si>
  <si>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</si>
  <si>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</si>
  <si>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</si>
  <si>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</si>
  <si>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</si>
  <si>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</si>
  <si>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</si>
  <si>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</si>
  <si>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</si>
  <si>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</si>
  <si>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</si>
  <si>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</si>
  <si>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</si>
  <si>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</si>
  <si>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</si>
  <si>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</si>
  <si>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</si>
  <si>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</si>
  <si>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</si>
  <si>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</si>
  <si>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</si>
  <si>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</si>
  <si>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</si>
  <si>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</si>
  <si>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</si>
  <si>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</si>
  <si>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</si>
  <si>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</si>
  <si>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</si>
  <si>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</si>
  <si>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</si>
  <si>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</si>
  <si>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</si>
  <si>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</si>
  <si>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</si>
  <si>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</si>
  <si>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</si>
  <si>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</si>
  <si>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</si>
  <si>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</si>
  <si>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</si>
  <si>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</si>
  <si>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</si>
  <si>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</si>
  <si>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</si>
  <si>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</si>
  <si>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</si>
  <si>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</si>
  <si>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</si>
  <si>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</si>
  <si>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</si>
  <si>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</si>
  <si>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</si>
  <si>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</si>
  <si>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</si>
  <si>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</si>
  <si>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</si>
  <si>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</si>
  <si>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</si>
  <si>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</si>
  <si>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</si>
  <si>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</si>
  <si>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</si>
  <si>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</si>
  <si>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</si>
  <si>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</si>
  <si>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</si>
  <si>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</si>
  <si>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</si>
  <si>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</si>
  <si>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</si>
  <si>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</si>
  <si>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</si>
  <si>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</si>
  <si>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</si>
  <si>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</si>
  <si>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</si>
  <si>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</si>
  <si>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</si>
  <si>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</si>
  <si>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</si>
  <si>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</si>
  <si>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</si>
  <si>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</si>
  <si>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</si>
  <si>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</si>
  <si>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</si>
  <si>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</si>
  <si>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</si>
  <si>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</si>
  <si>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</si>
  <si>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</si>
  <si>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</si>
  <si>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</si>
  <si>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</si>
  <si>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</si>
  <si>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</si>
  <si>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</si>
  <si>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</si>
  <si>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</si>
  <si>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</si>
  <si>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</si>
  <si>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</si>
  <si>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</si>
  <si>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</si>
  <si>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</si>
  <si>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</si>
  <si>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</si>
  <si>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</si>
  <si>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</si>
  <si>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</si>
  <si>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</si>
  <si>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</si>
  <si>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</si>
  <si>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</si>
  <si>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</si>
  <si>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</si>
  <si>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</si>
  <si>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</si>
  <si>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</si>
  <si>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</si>
  <si>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</si>
  <si>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</si>
  <si>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</si>
  <si>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</si>
  <si>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</si>
  <si>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</si>
  <si>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</si>
  <si>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</si>
  <si>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</si>
  <si>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</si>
  <si>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</si>
  <si>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</si>
  <si>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</si>
  <si>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</si>
  <si>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</si>
  <si>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</si>
  <si>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</si>
  <si>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</si>
  <si>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</si>
  <si>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</si>
  <si>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</si>
  <si>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</si>
  <si>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</si>
  <si>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</si>
  <si>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</si>
  <si>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</si>
  <si>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</si>
  <si>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</si>
  <si>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</si>
  <si>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</si>
  <si>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</si>
  <si>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</si>
  <si>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</si>
  <si>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</si>
  <si>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</si>
  <si>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</si>
  <si>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</si>
  <si>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</si>
  <si>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</si>
  <si>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</si>
  <si>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</si>
  <si>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</si>
  <si>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</si>
  <si>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</si>
  <si>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</si>
  <si>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</si>
  <si>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</si>
  <si>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</si>
  <si>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</si>
  <si>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</si>
  <si>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</si>
  <si>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</si>
  <si>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</si>
  <si>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</si>
  <si>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</si>
  <si>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</si>
  <si>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</si>
  <si>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</si>
  <si>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</si>
  <si>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</si>
  <si>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</si>
  <si>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</si>
  <si>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</si>
  <si>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</si>
  <si>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</si>
  <si>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</si>
  <si>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</si>
  <si>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</si>
  <si>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</si>
  <si>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</si>
  <si>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</si>
  <si>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</si>
  <si>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</si>
  <si>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</si>
  <si>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</si>
  <si>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</si>
  <si>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</si>
  <si>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</si>
  <si>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</si>
  <si>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</si>
  <si>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</si>
  <si>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</si>
  <si>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</si>
  <si>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</si>
  <si>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</si>
  <si>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</si>
  <si>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</si>
  <si>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</si>
  <si>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</si>
  <si>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</si>
  <si>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</si>
  <si>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</si>
  <si>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</si>
  <si>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</si>
  <si>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</si>
  <si>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</si>
  <si>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</si>
  <si>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</si>
  <si>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</si>
  <si>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</si>
  <si>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</si>
  <si>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</si>
  <si>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</si>
  <si>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</si>
  <si>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</si>
  <si>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</si>
  <si>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</si>
  <si>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</si>
  <si>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</si>
  <si>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</si>
  <si>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</si>
  <si>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</si>
  <si>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</si>
  <si>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</si>
  <si>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</si>
  <si>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</si>
  <si>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</si>
  <si>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</si>
  <si>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</si>
  <si>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</si>
  <si>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</si>
  <si>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</si>
  <si>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</si>
  <si>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</si>
  <si>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</si>
  <si>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</si>
  <si>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</si>
  <si>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</si>
  <si>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</si>
  <si>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</si>
  <si>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</si>
  <si>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</si>
  <si>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</si>
  <si>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</si>
  <si>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</si>
  <si>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</si>
  <si>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</si>
  <si>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</si>
  <si>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</si>
  <si>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</si>
  <si>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</si>
  <si>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</si>
  <si>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</si>
  <si>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</si>
  <si>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</si>
  <si>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</si>
  <si>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</si>
  <si>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</si>
  <si>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</si>
  <si>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</si>
  <si>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</si>
  <si>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</si>
  <si>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</si>
  <si>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</si>
  <si>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</si>
  <si>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</si>
  <si>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</si>
  <si>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</si>
  <si>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</si>
  <si>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</si>
  <si>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</si>
  <si>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</si>
  <si>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</si>
  <si>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</si>
  <si>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</si>
  <si>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</si>
  <si>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</si>
  <si>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</si>
  <si>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</si>
  <si>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</si>
  <si>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</si>
  <si>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</si>
  <si>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</si>
  <si>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</si>
  <si>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</si>
  <si>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</si>
  <si>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</si>
  <si>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</si>
  <si>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</si>
  <si>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</si>
  <si>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</si>
  <si>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</si>
  <si>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</si>
  <si>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</si>
  <si>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</si>
  <si>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</si>
  <si>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</si>
  <si>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</si>
  <si>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</si>
  <si>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</si>
  <si>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</si>
  <si>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</si>
  <si>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</si>
  <si>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</si>
  <si>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</si>
  <si>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</si>
  <si>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</si>
  <si>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</si>
  <si>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</si>
  <si>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</si>
  <si>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</si>
  <si>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</si>
  <si>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</si>
  <si>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</si>
  <si>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</si>
  <si>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</si>
  <si>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</si>
  <si>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</si>
  <si>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</si>
  <si>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</si>
  <si>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</si>
  <si>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</si>
  <si>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</si>
  <si>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</si>
  <si>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</si>
  <si>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</si>
  <si>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</si>
  <si>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</si>
  <si>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</si>
  <si>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</si>
  <si>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</si>
  <si>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</si>
  <si>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</si>
  <si>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</si>
  <si>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</si>
  <si>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</si>
  <si>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</si>
  <si>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</si>
  <si>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</si>
  <si>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</si>
  <si>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</si>
  <si>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</si>
  <si>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</si>
  <si>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</si>
  <si>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</si>
  <si>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</si>
  <si>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</si>
  <si>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</si>
  <si>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</si>
  <si>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</si>
  <si>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</si>
  <si>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</si>
  <si>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</si>
  <si>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</si>
  <si>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</si>
  <si>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</si>
  <si>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</si>
  <si>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</si>
  <si>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</si>
  <si>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</si>
  <si>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</si>
  <si>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</si>
  <si>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</si>
  <si>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</si>
  <si>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</si>
  <si>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</si>
  <si>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</si>
  <si>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</si>
  <si>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</si>
  <si>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</si>
  <si>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</si>
  <si>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</si>
  <si>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</si>
  <si>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</si>
  <si>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</si>
  <si>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</si>
  <si>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</si>
  <si>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</si>
  <si>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</si>
  <si>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</si>
  <si>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</si>
  <si>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</si>
  <si>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</si>
  <si>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</si>
  <si>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</si>
  <si>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</si>
  <si>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</si>
  <si>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</si>
  <si>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</si>
  <si>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</si>
  <si>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</si>
  <si>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</si>
  <si>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</si>
  <si>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</si>
  <si>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</si>
  <si>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</si>
  <si>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</si>
  <si>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</si>
  <si>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</si>
  <si>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</si>
  <si>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</si>
  <si>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</si>
  <si>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</si>
  <si>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</si>
  <si>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</si>
  <si>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</si>
  <si>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</si>
  <si>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</si>
  <si>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</si>
  <si>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</si>
  <si>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</si>
  <si>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</si>
  <si>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</si>
  <si>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</si>
  <si>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</si>
  <si>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</si>
  <si>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</si>
  <si>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</si>
  <si>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</si>
  <si>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</si>
  <si>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</si>
  <si>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</si>
  <si>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</si>
  <si>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</si>
  <si>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</si>
  <si>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</si>
  <si>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</si>
  <si>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</si>
  <si>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</si>
  <si>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</si>
  <si>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</si>
  <si>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</si>
  <si>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</si>
  <si>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</si>
  <si>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</si>
  <si>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</si>
  <si>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</si>
  <si>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</si>
  <si>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</si>
  <si>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</si>
  <si>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</si>
  <si>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</si>
  <si>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</si>
  <si>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</si>
  <si>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</si>
  <si>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</si>
  <si>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</si>
  <si>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</si>
  <si>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</si>
  <si>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</si>
  <si>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</si>
  <si>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</si>
  <si>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</si>
  <si>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</si>
  <si>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</si>
  <si>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</si>
  <si>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</si>
  <si>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</si>
  <si>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</si>
  <si>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</si>
  <si>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</si>
  <si>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</si>
  <si>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</si>
  <si>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</si>
  <si>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</si>
  <si>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</si>
  <si>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</si>
  <si>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</si>
  <si>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</si>
  <si>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</si>
  <si>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</si>
  <si>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</si>
  <si>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</si>
  <si>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</si>
  <si>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</si>
  <si>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</si>
  <si>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</si>
  <si>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</si>
  <si>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</si>
  <si>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</si>
  <si>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</si>
  <si>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</si>
  <si>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</si>
  <si>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</si>
  <si>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</si>
  <si>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</si>
  <si>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</si>
  <si>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</si>
  <si>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</si>
  <si>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</si>
  <si>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</si>
  <si>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</si>
  <si>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</si>
  <si>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</si>
  <si>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</si>
  <si>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</si>
  <si>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</si>
  <si>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</si>
  <si>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</si>
  <si>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</si>
  <si>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</si>
  <si>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</si>
  <si>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</si>
  <si>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</si>
  <si>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</si>
  <si>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</si>
  <si>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</si>
  <si>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</si>
  <si>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</si>
  <si>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</si>
  <si>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</si>
  <si>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</si>
  <si>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</si>
  <si>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</si>
  <si>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</si>
  <si>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</si>
  <si>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</si>
  <si>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</si>
  <si>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</si>
  <si>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</si>
  <si>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</si>
  <si>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</si>
  <si>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</si>
  <si>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</si>
  <si>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</si>
  <si>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</si>
  <si>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</si>
  <si>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</si>
  <si>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</si>
  <si>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</si>
  <si>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</si>
  <si>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</si>
  <si>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</si>
  <si>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</si>
  <si>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</si>
  <si>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</si>
  <si>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</si>
  <si>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</si>
  <si>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</si>
  <si>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</si>
  <si>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</si>
  <si>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</si>
  <si>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</si>
  <si>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</si>
  <si>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</si>
  <si>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</si>
  <si>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</si>
  <si>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</si>
  <si>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</si>
  <si>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</si>
  <si>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</si>
  <si>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</si>
  <si>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</si>
  <si>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</si>
  <si>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</si>
  <si>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</si>
  <si>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</si>
  <si>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</si>
  <si>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</si>
  <si>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</si>
  <si>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</si>
  <si>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</si>
  <si>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</si>
  <si>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</si>
  <si>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</si>
  <si>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</si>
  <si>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</si>
  <si>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</si>
  <si>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</si>
  <si>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</si>
  <si>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</si>
  <si>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</si>
  <si>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</si>
  <si>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</si>
  <si>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</si>
  <si>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</si>
  <si>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</si>
  <si>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</si>
  <si>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</si>
  <si>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</si>
  <si>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</si>
  <si>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</si>
  <si>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</si>
  <si>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</si>
  <si>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</si>
  <si>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</si>
  <si>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</si>
  <si>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</si>
  <si>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</si>
  <si>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</si>
  <si>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</si>
  <si>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</si>
  <si>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</si>
  <si>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</si>
  <si>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</si>
  <si>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</si>
  <si>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</si>
  <si>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</si>
  <si>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</si>
  <si>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</si>
  <si>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</si>
  <si>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</si>
  <si>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</si>
  <si>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</si>
  <si>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</si>
  <si>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</si>
  <si>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</si>
  <si>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</si>
  <si>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</si>
  <si>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</si>
  <si>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</si>
  <si>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</si>
  <si>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</si>
  <si>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</si>
  <si>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</si>
  <si>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</si>
  <si>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</si>
  <si>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</si>
  <si>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</si>
  <si>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</si>
  <si>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</si>
  <si>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</si>
  <si>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</si>
  <si>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</si>
  <si>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</si>
  <si>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</si>
  <si>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</si>
  <si>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</si>
  <si>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</si>
  <si>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</si>
  <si>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</si>
  <si>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</si>
  <si>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</si>
  <si>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</si>
  <si>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</si>
  <si>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</si>
  <si>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</si>
  <si>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</si>
  <si>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</si>
  <si>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</si>
  <si>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</si>
  <si>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</si>
  <si>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</si>
  <si>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</si>
  <si>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</si>
  <si>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</si>
  <si>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</si>
  <si>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</si>
  <si>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</si>
  <si>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</si>
  <si>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</si>
  <si>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</si>
  <si>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</si>
  <si>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</si>
  <si>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</si>
  <si>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</si>
  <si>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</si>
  <si>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</si>
  <si>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</si>
  <si>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</si>
  <si>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</si>
  <si>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</si>
  <si>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</si>
  <si>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</si>
  <si>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</si>
  <si>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</si>
  <si>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</si>
  <si>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</si>
  <si>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</si>
  <si>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</si>
  <si>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</si>
  <si>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</si>
  <si>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</si>
  <si>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</si>
  <si>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</si>
  <si>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</si>
  <si>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</si>
  <si>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</si>
  <si>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</si>
  <si>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</si>
  <si>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</si>
  <si>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</si>
  <si>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</si>
  <si>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</si>
  <si>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</si>
  <si>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</si>
  <si>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</si>
  <si>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</si>
  <si>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</si>
  <si>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</si>
  <si>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</si>
  <si>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</si>
  <si>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</si>
  <si>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</si>
  <si>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</si>
  <si>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</si>
  <si>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</si>
  <si>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</si>
  <si>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</si>
  <si>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</si>
  <si>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</si>
  <si>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</si>
  <si>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</si>
  <si>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</si>
  <si>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</si>
  <si>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</si>
  <si>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</si>
  <si>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</si>
  <si>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</si>
  <si>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</si>
  <si>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</si>
  <si>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</si>
  <si>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</si>
  <si>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</si>
  <si>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</si>
  <si>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</si>
  <si>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</si>
  <si>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</si>
  <si>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</si>
  <si>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</si>
  <si>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</si>
  <si>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</si>
  <si>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</si>
  <si>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</si>
  <si>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</si>
  <si>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</si>
  <si>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</si>
  <si>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</si>
  <si>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</si>
  <si>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</si>
  <si>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</si>
  <si>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</si>
  <si>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</si>
  <si>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</si>
  <si>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</si>
  <si>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</si>
  <si>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</si>
  <si>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</si>
  <si>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</si>
  <si>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</si>
  <si>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</si>
  <si>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</si>
  <si>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</si>
  <si>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</si>
  <si>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</si>
  <si>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</si>
  <si>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</si>
  <si>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</si>
  <si>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</si>
  <si>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</si>
  <si>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</si>
  <si>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</si>
  <si>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</si>
  <si>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</si>
  <si>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</si>
  <si>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</si>
  <si>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</si>
  <si>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</si>
  <si>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</si>
  <si>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</si>
  <si>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</si>
  <si>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</si>
  <si>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</si>
  <si>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</si>
  <si>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</si>
  <si>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</si>
  <si>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</si>
  <si>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</si>
  <si>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</si>
  <si>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</si>
  <si>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</si>
  <si>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</si>
  <si>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</si>
  <si>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</si>
  <si>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</si>
  <si>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</si>
  <si>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</si>
  <si>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</si>
  <si>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</si>
  <si>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</si>
  <si>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</si>
  <si>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</si>
  <si>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</si>
  <si>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</si>
  <si>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</si>
  <si>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</si>
  <si>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</si>
  <si>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</si>
  <si>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</si>
  <si>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</si>
  <si>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</si>
  <si>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</si>
  <si>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</si>
  <si>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</si>
  <si>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</si>
  <si>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</si>
  <si>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</si>
  <si>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</si>
  <si>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</si>
  <si>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</si>
  <si>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</si>
  <si>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</si>
  <si>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</si>
  <si>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</si>
  <si>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</si>
  <si>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</si>
  <si>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</si>
  <si>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</si>
  <si>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</si>
  <si>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</si>
  <si>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</si>
  <si>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</si>
  <si>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</si>
  <si>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</si>
  <si>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</si>
  <si>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</si>
  <si>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</si>
  <si>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</si>
  <si>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</si>
  <si>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</si>
  <si>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</si>
  <si>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</si>
  <si>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</si>
  <si>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</si>
  <si>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</si>
  <si>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</si>
  <si>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</si>
  <si>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</si>
  <si>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</si>
  <si>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</si>
  <si>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</si>
  <si>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</si>
  <si>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</si>
  <si>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</si>
  <si>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</si>
  <si>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</si>
  <si>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</si>
  <si>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</si>
  <si>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</si>
  <si>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</si>
  <si>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</si>
  <si>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</si>
  <si>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</si>
  <si>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</si>
  <si>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</si>
  <si>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</si>
  <si>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</si>
  <si>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</si>
  <si>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</si>
  <si>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</si>
  <si>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</si>
  <si>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</si>
  <si>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</si>
  <si>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</si>
  <si>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</si>
  <si>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</si>
  <si>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</si>
  <si>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</si>
  <si>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</si>
  <si>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</si>
  <si>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</si>
  <si>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</si>
  <si>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</si>
  <si>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</si>
  <si>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</si>
  <si>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</si>
  <si>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</si>
  <si>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</si>
  <si>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</si>
  <si>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</si>
  <si>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</si>
  <si>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</si>
  <si>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</si>
  <si>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</si>
  <si>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</si>
  <si>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</si>
  <si>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</si>
  <si>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</si>
  <si>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</si>
  <si>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</si>
  <si>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</si>
  <si>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</si>
  <si>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</si>
  <si>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</si>
  <si>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</si>
  <si>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</si>
  <si>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</si>
  <si>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</si>
  <si>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</si>
  <si>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</si>
  <si>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</si>
  <si>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</si>
  <si>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</si>
  <si>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</si>
  <si>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</si>
  <si>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</si>
  <si>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</si>
  <si>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</si>
  <si>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</si>
  <si>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</si>
  <si>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</si>
  <si>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</si>
  <si>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</si>
  <si>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</si>
  <si>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</si>
  <si>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</si>
  <si>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</si>
  <si>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</si>
  <si>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</si>
  <si>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</si>
  <si>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</si>
  <si>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</si>
  <si>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</si>
  <si>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</si>
  <si>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</si>
  <si>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</si>
  <si>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</si>
  <si>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</si>
  <si>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</si>
  <si>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</si>
  <si>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</si>
  <si>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</si>
  <si>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</si>
  <si>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</si>
  <si>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</si>
  <si>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</si>
  <si>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</si>
  <si>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</si>
  <si>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</si>
  <si>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</si>
  <si>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</si>
  <si>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</si>
  <si>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</si>
  <si>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</si>
  <si>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</si>
  <si>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</si>
  <si>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</si>
  <si>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</si>
  <si>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</si>
  <si>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</si>
  <si>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</si>
  <si>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</si>
  <si>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</si>
  <si>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</si>
  <si>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</si>
  <si>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</si>
  <si>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</si>
  <si>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</si>
  <si>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</si>
  <si>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</si>
  <si>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</si>
  <si>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</si>
  <si>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</si>
  <si>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</si>
  <si>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</si>
  <si>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</si>
  <si>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</si>
  <si>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</si>
  <si>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</si>
  <si>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</si>
  <si>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</si>
  <si>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</si>
  <si>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</si>
  <si>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</si>
  <si>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</si>
  <si>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</si>
  <si>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</si>
  <si>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</si>
  <si>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</si>
  <si>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</si>
  <si>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</si>
  <si>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</si>
  <si>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</si>
  <si>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</si>
  <si>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</si>
  <si>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</si>
  <si>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</si>
  <si>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</si>
  <si>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</si>
  <si>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</si>
  <si>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</si>
  <si>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</si>
  <si>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</si>
  <si>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</si>
  <si>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</si>
  <si>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</si>
  <si>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</si>
  <si>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</si>
  <si>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</si>
  <si>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</si>
  <si>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</si>
  <si>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</si>
  <si>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</si>
  <si>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</si>
  <si>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</si>
  <si>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</si>
  <si>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</si>
  <si>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</si>
  <si>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</si>
  <si>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</si>
  <si>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</si>
  <si>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</si>
  <si>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</si>
  <si>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</si>
  <si>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</si>
  <si>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</si>
  <si>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</si>
  <si>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</si>
  <si>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</si>
  <si>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</si>
  <si>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</si>
  <si>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</si>
  <si>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</si>
  <si>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</si>
  <si>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</si>
  <si>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</si>
  <si>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</si>
  <si>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</si>
  <si>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</si>
  <si>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</si>
  <si>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</si>
  <si>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</si>
  <si>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</si>
  <si>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</si>
  <si>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</si>
  <si>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</si>
  <si>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</si>
  <si>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</si>
  <si>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</si>
  <si>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</si>
  <si>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</si>
  <si>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</si>
  <si>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</si>
  <si>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</si>
  <si>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</si>
  <si>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</si>
  <si>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</si>
  <si>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</si>
  <si>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</si>
  <si>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</si>
  <si>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</si>
  <si>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</si>
  <si>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</si>
  <si>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</si>
  <si>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</si>
  <si>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</si>
  <si>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</si>
  <si>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</si>
  <si>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</si>
  <si>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</si>
  <si>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</si>
  <si>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</si>
  <si>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</si>
  <si>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</si>
  <si>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</si>
  <si>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</si>
  <si>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</si>
  <si>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</si>
  <si>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</si>
  <si>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</si>
  <si>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</si>
  <si>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</si>
  <si>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</si>
  <si>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</si>
  <si>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</si>
  <si>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</si>
  <si>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</si>
  <si>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</si>
  <si>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</si>
  <si>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</si>
  <si>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</si>
  <si>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</si>
  <si>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</si>
  <si>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</si>
  <si>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</si>
  <si>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</si>
  <si>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</si>
  <si>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</si>
  <si>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</si>
  <si>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</si>
  <si>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</si>
  <si>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</si>
  <si>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</si>
  <si>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</si>
  <si>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</si>
  <si>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</si>
  <si>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</si>
  <si>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</si>
  <si>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</si>
  <si>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</si>
  <si>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</si>
  <si>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</si>
  <si>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</si>
  <si>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</si>
  <si>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</si>
  <si>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</si>
  <si>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</si>
  <si>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</si>
  <si>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</si>
  <si>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</si>
  <si>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</si>
  <si>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</si>
  <si>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</si>
  <si>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</si>
  <si>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</si>
  <si>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</si>
  <si>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</si>
  <si>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</si>
  <si>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</si>
  <si>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</si>
  <si>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</si>
  <si>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</si>
  <si>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</si>
  <si>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</si>
  <si>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</si>
  <si>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</si>
  <si>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</si>
  <si>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</si>
  <si>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</si>
  <si>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</si>
  <si>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</si>
  <si>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</si>
  <si>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</si>
  <si>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</si>
  <si>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</si>
  <si>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</si>
  <si>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</si>
  <si>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</si>
  <si>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</si>
  <si>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</si>
  <si>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</si>
  <si>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</si>
  <si>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</si>
  <si>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</si>
  <si>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</si>
  <si>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</si>
  <si>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</si>
  <si>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</si>
  <si>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</si>
  <si>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</si>
  <si>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</si>
  <si>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</si>
  <si>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</si>
  <si>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</si>
  <si>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</si>
  <si>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</si>
  <si>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</si>
  <si>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</si>
  <si>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</si>
  <si>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</si>
  <si>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</si>
  <si>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</si>
  <si>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</si>
  <si>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</si>
  <si>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</si>
  <si>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</si>
  <si>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</si>
  <si>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</si>
  <si>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</si>
  <si>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</si>
  <si>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</si>
  <si>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</si>
  <si>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</si>
  <si>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</si>
  <si>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</si>
  <si>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</si>
  <si>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</si>
  <si>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</si>
  <si>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</si>
  <si>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</si>
  <si>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</si>
  <si>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</si>
  <si>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</si>
  <si>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</si>
  <si>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</si>
  <si>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</si>
  <si>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</si>
  <si>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</si>
  <si>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</si>
  <si>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</si>
  <si>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</si>
  <si>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</si>
  <si>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</si>
  <si>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</si>
  <si>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</si>
  <si>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</si>
  <si>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</si>
  <si>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</si>
  <si>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</si>
  <si>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</si>
  <si>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</si>
  <si>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</si>
  <si>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</si>
  <si>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</si>
  <si>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</si>
  <si>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</si>
  <si>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</si>
  <si>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</si>
  <si>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</si>
  <si>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</si>
  <si>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</si>
  <si>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</si>
  <si>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</si>
  <si>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</si>
  <si>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</si>
  <si>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</si>
  <si>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</si>
  <si>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</si>
  <si>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</si>
  <si>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</si>
  <si>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</si>
  <si>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</si>
  <si>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</si>
  <si>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</si>
  <si>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</si>
  <si>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</si>
  <si>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</si>
  <si>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</si>
  <si>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</si>
  <si>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</si>
  <si>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</si>
  <si>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</si>
  <si>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</si>
  <si>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</si>
  <si>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</si>
  <si>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</si>
  <si>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</si>
  <si>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</si>
  <si>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</si>
  <si>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</si>
  <si>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</si>
  <si>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</si>
  <si>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</si>
  <si>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</si>
  <si>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</si>
  <si>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</si>
  <si>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</si>
  <si>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</si>
  <si>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</si>
  <si>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</si>
  <si>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</si>
  <si>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</si>
  <si>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</si>
  <si>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</si>
  <si>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</si>
  <si>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</si>
  <si>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</si>
  <si>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</si>
  <si>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</si>
  <si>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</si>
  <si>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</si>
  <si>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</si>
  <si>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</si>
  <si>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</si>
  <si>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</si>
  <si>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</si>
  <si>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</si>
  <si>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</si>
  <si>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</si>
  <si>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</si>
  <si>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</si>
  <si>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</si>
  <si>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</si>
  <si>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</si>
  <si>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</si>
  <si>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</si>
  <si>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</si>
  <si>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</si>
  <si>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</si>
  <si>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</si>
  <si>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</si>
  <si>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</si>
  <si>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</si>
  <si>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</si>
  <si>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</si>
  <si>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</si>
  <si>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</si>
  <si>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</si>
  <si>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</si>
  <si>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</si>
  <si>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</si>
  <si>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</si>
  <si>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</si>
  <si>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</si>
  <si>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</si>
  <si>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</si>
  <si>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</si>
  <si>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</si>
  <si>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</si>
  <si>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</si>
  <si>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</si>
  <si>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</si>
  <si>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</si>
  <si>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</si>
  <si>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</si>
  <si>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</si>
  <si>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</si>
  <si>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</si>
  <si>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</si>
  <si>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</si>
  <si>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</si>
  <si>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</si>
  <si>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</si>
  <si>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</si>
  <si>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</si>
  <si>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</si>
  <si>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</si>
  <si>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</si>
  <si>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</si>
  <si>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</si>
  <si>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</si>
  <si>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</si>
  <si>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</si>
  <si>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</si>
  <si>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</si>
  <si>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</si>
  <si>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</si>
  <si>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</si>
  <si>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</si>
  <si>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</si>
  <si>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</si>
  <si>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</si>
  <si>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</si>
  <si>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</si>
  <si>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</si>
  <si>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</si>
  <si>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</si>
  <si>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</si>
  <si>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</si>
  <si>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</si>
  <si>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</si>
  <si>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</si>
  <si>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</si>
  <si>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</si>
  <si>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</si>
  <si>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</si>
  <si>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</si>
  <si>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</si>
  <si>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</si>
  <si>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</si>
  <si>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</si>
  <si>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</si>
  <si>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</si>
  <si>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</si>
  <si>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</si>
  <si>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</si>
  <si>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</si>
  <si>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</si>
  <si>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</si>
  <si>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</si>
  <si>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</si>
  <si>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</si>
  <si>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</si>
  <si>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</si>
  <si>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</si>
  <si>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</si>
  <si>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</si>
  <si>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</si>
  <si>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</si>
  <si>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</si>
  <si>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</si>
  <si>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</si>
  <si>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</si>
  <si>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</si>
  <si>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</si>
  <si>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</si>
  <si>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</si>
  <si>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</si>
  <si>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</si>
  <si>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</si>
  <si>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</si>
  <si>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</si>
  <si>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</si>
  <si>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</si>
  <si>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</si>
  <si>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</si>
  <si>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</si>
  <si>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</si>
  <si>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</si>
  <si>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</si>
  <si>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</si>
  <si>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</si>
  <si>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</si>
  <si>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</si>
  <si>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</si>
  <si>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</si>
  <si>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</si>
  <si>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</si>
  <si>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</si>
  <si>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</si>
  <si>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</si>
  <si>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</si>
  <si>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</si>
  <si>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</si>
  <si>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</si>
  <si>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</si>
  <si>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</si>
  <si>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</si>
  <si>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</si>
  <si>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</si>
  <si>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</si>
  <si>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</si>
  <si>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</si>
  <si>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</si>
  <si>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</si>
  <si>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</si>
  <si>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</si>
  <si>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</si>
  <si>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</si>
  <si>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</si>
  <si>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</si>
  <si>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</si>
  <si>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</si>
  <si>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</si>
  <si>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</si>
  <si>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</si>
  <si>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</si>
  <si>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</si>
  <si>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</si>
  <si>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</si>
  <si>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</si>
  <si>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</si>
  <si>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</si>
  <si>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</si>
  <si>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</si>
  <si>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</si>
  <si>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</si>
  <si>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</si>
  <si>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</si>
  <si>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</si>
  <si>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</si>
  <si>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</si>
  <si>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</si>
  <si>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</si>
  <si>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</si>
  <si>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</si>
  <si>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</si>
  <si>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</si>
  <si>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</si>
  <si>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</si>
  <si>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</si>
  <si>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</si>
  <si>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</si>
  <si>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</si>
  <si>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</si>
  <si>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</si>
  <si>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</si>
  <si>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</si>
  <si>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</si>
  <si>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</si>
  <si>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</si>
  <si>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</si>
  <si>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</si>
  <si>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</si>
  <si>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</si>
  <si>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</si>
  <si>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</si>
  <si>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</si>
  <si>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</si>
  <si>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</si>
  <si>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</si>
  <si>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</si>
  <si>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</si>
  <si>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</si>
  <si>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</si>
  <si>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</si>
  <si>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</si>
  <si>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</si>
  <si>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</si>
  <si>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</si>
  <si>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</si>
  <si>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</si>
  <si>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</si>
  <si>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</si>
  <si>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</si>
  <si>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</si>
  <si>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</si>
  <si>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</si>
  <si>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</si>
  <si>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</si>
  <si>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</si>
  <si>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</si>
  <si>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</si>
  <si>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</si>
  <si>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</si>
  <si>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</si>
  <si>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</si>
  <si>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</si>
  <si>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</si>
  <si>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</si>
  <si>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</si>
  <si>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</si>
  <si>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</si>
  <si>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</si>
  <si>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</si>
  <si>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</si>
  <si>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</si>
  <si>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</si>
  <si>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</si>
  <si>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</si>
  <si>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</si>
  <si>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</si>
  <si>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</si>
  <si>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</si>
  <si>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</si>
  <si>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</si>
  <si>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</si>
  <si>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</si>
  <si>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</si>
  <si>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</si>
  <si>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</si>
  <si>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</si>
  <si>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</si>
  <si>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</si>
  <si>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</si>
  <si>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</si>
  <si>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</si>
  <si>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</si>
  <si>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</si>
  <si>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</si>
  <si>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</si>
  <si>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</si>
  <si>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</si>
  <si>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</si>
  <si>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</si>
  <si>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</si>
  <si>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</si>
  <si>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</si>
  <si>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</si>
  <si>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</si>
  <si>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</si>
  <si>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</si>
  <si>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</si>
  <si>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</si>
  <si>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</si>
  <si>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</si>
  <si>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</si>
  <si>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</si>
  <si>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</si>
  <si>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</si>
  <si>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</si>
  <si>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</si>
  <si>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</si>
  <si>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</si>
  <si>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</si>
  <si>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</si>
  <si>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</si>
  <si>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</si>
  <si>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</si>
  <si>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</si>
  <si>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</si>
  <si>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</si>
  <si>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</si>
  <si>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</si>
  <si>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</si>
  <si>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</si>
  <si>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</si>
  <si>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</si>
  <si>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</si>
  <si>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</si>
  <si>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</si>
  <si>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</si>
  <si>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</si>
  <si>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</si>
  <si>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</si>
  <si>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</si>
  <si>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</si>
  <si>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</si>
  <si>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</si>
  <si>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</si>
  <si>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</si>
  <si>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</si>
  <si>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</si>
  <si>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</si>
  <si>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</si>
  <si>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</si>
  <si>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</si>
  <si>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</si>
  <si>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</si>
  <si>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</si>
  <si>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</si>
  <si>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</si>
  <si>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</si>
  <si>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</si>
  <si>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</si>
  <si>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</si>
  <si>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</si>
  <si>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</si>
  <si>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</si>
  <si>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</si>
  <si>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</si>
  <si>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</si>
  <si>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</si>
  <si>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</si>
  <si>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</si>
  <si>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</si>
  <si>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</si>
  <si>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</si>
  <si>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</si>
  <si>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</si>
  <si>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</si>
  <si>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</si>
  <si>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</si>
  <si>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</si>
  <si>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</si>
  <si>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</si>
  <si>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</si>
  <si>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</si>
  <si>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</si>
  <si>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</si>
  <si>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</si>
  <si>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</si>
  <si>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</si>
  <si>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</si>
  <si>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</si>
  <si>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</si>
  <si>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</si>
  <si>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</si>
  <si>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</si>
  <si>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</si>
  <si>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</si>
  <si>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</si>
  <si>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</si>
  <si>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</si>
  <si>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</si>
  <si>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</si>
  <si>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</si>
  <si>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</si>
  <si>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</si>
  <si>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</si>
  <si>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</si>
  <si>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</si>
  <si>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</si>
  <si>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</si>
  <si>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</si>
  <si>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</si>
  <si>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</si>
  <si>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</si>
  <si>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</si>
  <si>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</si>
  <si>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</si>
  <si>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</si>
  <si>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</si>
  <si>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</si>
  <si>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</si>
  <si>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</si>
  <si>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</si>
  <si>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</si>
  <si>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</si>
  <si>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</si>
  <si>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</si>
  <si>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</si>
  <si>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</si>
  <si>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</si>
  <si>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</si>
  <si>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</si>
  <si>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</si>
  <si>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</si>
  <si>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</si>
  <si>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</si>
  <si>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</si>
  <si>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</si>
  <si>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</si>
  <si>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</si>
  <si>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</si>
  <si>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</si>
  <si>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</si>
  <si>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</si>
  <si>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</si>
  <si>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</si>
  <si>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</si>
  <si>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</si>
  <si>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</si>
  <si>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</si>
  <si>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</si>
  <si>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</si>
  <si>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</si>
  <si>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</si>
  <si>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</si>
  <si>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</si>
  <si>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</si>
  <si>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</si>
  <si>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</si>
  <si>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</si>
  <si>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</si>
  <si>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</si>
  <si>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</si>
  <si>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</si>
  <si>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</si>
  <si>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</si>
  <si>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</si>
  <si>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</si>
  <si>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</si>
  <si>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</si>
  <si>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</si>
  <si>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</si>
  <si>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</si>
  <si>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</si>
  <si>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</si>
  <si>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</si>
  <si>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</si>
  <si>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</si>
  <si>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</si>
  <si>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</si>
  <si>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</si>
  <si>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</si>
  <si>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</si>
  <si>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</si>
  <si>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</si>
  <si>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</si>
  <si>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</si>
  <si>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</si>
  <si>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</si>
  <si>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</si>
  <si>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</si>
  <si>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</si>
  <si>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</si>
  <si>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</si>
  <si>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</si>
  <si>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</si>
  <si>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</si>
  <si>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</si>
  <si>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</si>
  <si>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</si>
  <si>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</si>
  <si>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</si>
  <si>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</si>
  <si>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</si>
  <si>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</si>
  <si>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</si>
  <si>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</si>
  <si>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</si>
  <si>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</si>
  <si>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</si>
  <si>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</si>
  <si>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</si>
  <si>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</si>
  <si>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</si>
  <si>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</si>
  <si>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</si>
  <si>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</si>
  <si>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</si>
  <si>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</si>
  <si>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</si>
  <si>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</si>
  <si>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</si>
  <si>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</si>
  <si>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</si>
  <si>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</si>
  <si>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</si>
  <si>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</si>
  <si>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</si>
  <si>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</si>
  <si>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</si>
  <si>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</si>
  <si>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</si>
  <si>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</si>
  <si>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</si>
  <si>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</si>
  <si>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</si>
  <si>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</si>
  <si>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</si>
  <si>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</si>
  <si>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</si>
  <si>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</si>
  <si>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</si>
  <si>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</si>
  <si>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</si>
  <si>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</si>
  <si>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</si>
  <si>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</si>
  <si>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</si>
  <si>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</si>
  <si>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</si>
  <si>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</si>
  <si>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</si>
  <si>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</si>
  <si>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</si>
  <si>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</si>
  <si>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</si>
  <si>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</si>
  <si>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</si>
  <si>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</si>
  <si>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</si>
  <si>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</si>
  <si>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</si>
  <si>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</si>
  <si>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</si>
  <si>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</si>
  <si>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</si>
  <si>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</si>
  <si>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</si>
  <si>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</si>
  <si>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</si>
  <si>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</si>
  <si>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</si>
  <si>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</si>
  <si>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</si>
  <si>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</si>
  <si>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</si>
  <si>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</si>
  <si>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</si>
  <si>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</si>
  <si>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</si>
  <si>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</si>
  <si>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</si>
  <si>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</si>
  <si>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</si>
  <si>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</si>
  <si>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</si>
  <si>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</si>
  <si>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</si>
  <si>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</si>
  <si>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</si>
  <si>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</si>
  <si>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</si>
  <si>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</si>
  <si>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</si>
  <si>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</si>
  <si>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</si>
  <si>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</si>
  <si>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</si>
  <si>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</si>
  <si>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</si>
  <si>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</si>
  <si>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</si>
  <si>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</si>
  <si>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</si>
  <si>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</si>
  <si>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</si>
  <si>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</si>
  <si>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</si>
  <si>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</si>
  <si>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</si>
  <si>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</si>
  <si>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</si>
  <si>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</si>
  <si>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</si>
  <si>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</si>
  <si>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</si>
  <si>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</si>
  <si>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</si>
  <si>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</si>
  <si>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</si>
  <si>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</si>
  <si>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</si>
  <si>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</si>
  <si>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</si>
  <si>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</si>
  <si>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</si>
  <si>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</si>
  <si>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</si>
  <si>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</si>
  <si>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</si>
  <si>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</si>
  <si>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</si>
  <si>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</si>
  <si>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</si>
  <si>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</si>
  <si>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</si>
  <si>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</si>
  <si>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</si>
  <si>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</si>
  <si>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</si>
  <si>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</si>
  <si>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</si>
  <si>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</si>
  <si>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</si>
  <si>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</si>
  <si>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</si>
  <si>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</si>
  <si>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</si>
  <si>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</si>
  <si>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</si>
  <si>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</si>
  <si>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</si>
  <si>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</si>
  <si>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</si>
  <si>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</si>
  <si>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</si>
  <si>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</si>
  <si>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</si>
  <si>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</si>
  <si>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</si>
  <si>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</si>
  <si>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</si>
  <si>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</si>
  <si>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</si>
  <si>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</si>
  <si>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</si>
  <si>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</si>
  <si>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</si>
  <si>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</si>
  <si>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</si>
  <si>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</si>
  <si>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</si>
  <si>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</si>
  <si>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</si>
  <si>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</si>
  <si>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</si>
  <si>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</si>
  <si>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</si>
  <si>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</si>
  <si>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</si>
  <si>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</si>
  <si>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</si>
  <si>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</si>
  <si>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</si>
  <si>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</si>
  <si>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</si>
  <si>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</si>
  <si>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</si>
  <si>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</si>
  <si>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</si>
  <si>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</si>
  <si>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</si>
  <si>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</si>
  <si>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</si>
  <si>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</si>
  <si>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</si>
  <si>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</si>
  <si>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</si>
  <si>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</si>
  <si>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</si>
  <si>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</si>
  <si>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</si>
  <si>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</si>
  <si>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</si>
  <si>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</si>
  <si>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</si>
  <si>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</si>
  <si>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</si>
  <si>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</si>
  <si>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</si>
  <si>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</si>
  <si>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</si>
  <si>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</si>
  <si>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</si>
  <si>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</si>
  <si>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</si>
  <si>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</si>
  <si>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</si>
  <si>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</si>
  <si>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</si>
  <si>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</si>
  <si>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</si>
  <si>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</si>
  <si>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</si>
  <si>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</si>
  <si>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</si>
  <si>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</si>
  <si>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</si>
  <si>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</si>
  <si>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</si>
  <si>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</si>
  <si>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</si>
  <si>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</si>
  <si>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</si>
  <si>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</si>
  <si>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</si>
  <si>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</si>
  <si>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</si>
  <si>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</si>
  <si>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</si>
  <si>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</si>
  <si>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</si>
  <si>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</si>
  <si>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</si>
  <si>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</si>
  <si>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</si>
  <si>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</si>
  <si>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</si>
  <si>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</si>
  <si>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</si>
  <si>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</si>
  <si>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</si>
  <si>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</si>
  <si>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</si>
  <si>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</si>
  <si>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</si>
  <si>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</si>
  <si>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</si>
  <si>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</si>
  <si>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</si>
  <si>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</si>
  <si>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</si>
  <si>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</si>
  <si>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</si>
  <si>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</si>
  <si>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</si>
  <si>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</si>
  <si>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</si>
  <si>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</si>
  <si>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</si>
  <si>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</si>
  <si>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</si>
  <si>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</si>
  <si>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</si>
  <si>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</si>
  <si>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</si>
  <si>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</si>
  <si>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</si>
  <si>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</si>
  <si>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</si>
  <si>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</si>
  <si>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</si>
  <si>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</si>
  <si>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</si>
  <si>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</si>
  <si>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</si>
  <si>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</si>
  <si>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</si>
  <si>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</si>
  <si>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</si>
  <si>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</si>
  <si>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</si>
  <si>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</si>
  <si>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</si>
  <si>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</si>
  <si>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</si>
  <si>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</si>
  <si>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</si>
  <si>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</si>
  <si>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</si>
  <si>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</si>
  <si>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</si>
  <si>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</si>
  <si>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</si>
  <si>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</si>
  <si>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</si>
  <si>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</si>
  <si>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</si>
  <si>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</si>
  <si>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</si>
  <si>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</si>
  <si>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</si>
  <si>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</si>
  <si>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</si>
  <si>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</si>
  <si>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</si>
  <si>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</si>
  <si>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</si>
  <si>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</si>
  <si>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</si>
  <si>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</si>
  <si>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</si>
  <si>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</si>
  <si>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</si>
  <si>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</si>
  <si>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</si>
  <si>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</si>
  <si>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</si>
  <si>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</si>
  <si>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</si>
  <si>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</si>
  <si>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</si>
  <si>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</si>
  <si>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</si>
  <si>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</si>
  <si>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</si>
  <si>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</si>
  <si>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</si>
  <si>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</si>
  <si>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</si>
  <si>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</si>
  <si>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</si>
  <si>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</si>
  <si>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</si>
  <si>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</si>
  <si>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</si>
  <si>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</si>
  <si>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</si>
  <si>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</si>
  <si>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</si>
  <si>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</si>
  <si>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</si>
  <si>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</si>
  <si>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</si>
  <si>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</si>
  <si>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</si>
  <si>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</si>
  <si>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</si>
  <si>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</si>
  <si>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</si>
  <si>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</si>
  <si>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</si>
  <si>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</si>
  <si>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</si>
  <si>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</si>
  <si>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</si>
  <si>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</si>
  <si>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</si>
  <si>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</si>
  <si>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</si>
  <si>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</si>
  <si>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</si>
  <si>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</si>
  <si>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</si>
  <si>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</si>
  <si>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</si>
  <si>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</si>
  <si>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</si>
  <si>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</si>
  <si>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</si>
  <si>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</si>
  <si>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</si>
  <si>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</si>
  <si>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</si>
  <si>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</si>
  <si>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</si>
  <si>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</si>
  <si>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</si>
  <si>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</si>
  <si>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</si>
  <si>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</si>
  <si>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</si>
  <si>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</si>
  <si>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</si>
  <si>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</si>
  <si>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</si>
  <si>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</si>
  <si>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</si>
  <si>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</si>
  <si>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</si>
  <si>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</si>
  <si>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</si>
  <si>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</si>
  <si>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</si>
  <si>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</si>
  <si>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</si>
  <si>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</si>
  <si>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</si>
  <si>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</si>
  <si>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</si>
  <si>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</si>
  <si>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</si>
  <si>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</si>
  <si>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</si>
  <si>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</si>
  <si>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</si>
  <si>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</si>
  <si>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</si>
  <si>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</si>
  <si>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</si>
  <si>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</si>
  <si>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</si>
  <si>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</si>
  <si>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</si>
  <si>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</si>
  <si>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</si>
  <si>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</si>
  <si>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</si>
  <si>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</si>
  <si>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</si>
  <si>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</si>
  <si>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</si>
  <si>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</si>
  <si>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</si>
  <si>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</si>
  <si>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</si>
  <si>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</si>
  <si>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</si>
  <si>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</si>
  <si>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</si>
  <si>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</si>
  <si>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</si>
  <si>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</si>
  <si>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</si>
  <si>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</si>
  <si>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</si>
  <si>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</si>
  <si>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</si>
  <si>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</si>
  <si>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</si>
  <si>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</si>
  <si>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</si>
  <si>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</si>
  <si>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</si>
  <si>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</si>
  <si>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</si>
  <si>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</si>
  <si>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</si>
  <si>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</si>
  <si>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</si>
  <si>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</si>
  <si>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</si>
  <si>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</si>
  <si>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</si>
  <si>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</si>
  <si>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</si>
  <si>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</si>
  <si>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</si>
  <si>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</si>
  <si>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</si>
  <si>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</si>
  <si>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</si>
  <si>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</si>
  <si>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</si>
  <si>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</si>
  <si>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</si>
  <si>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</si>
  <si>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</si>
  <si>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</si>
  <si>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</si>
  <si>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</si>
  <si>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</si>
  <si>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</si>
  <si>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</si>
  <si>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</si>
  <si>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</si>
  <si>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</si>
  <si>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</si>
  <si>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</si>
  <si>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</si>
  <si>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</si>
  <si>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</si>
  <si>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</si>
  <si>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</si>
  <si>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</si>
  <si>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</si>
  <si>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</si>
  <si>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</si>
  <si>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</si>
  <si>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</si>
  <si>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</si>
  <si>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</si>
  <si>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</si>
  <si>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</si>
  <si>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</si>
  <si>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</si>
  <si>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</si>
  <si>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</si>
  <si>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</si>
  <si>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</si>
  <si>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</si>
  <si>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</si>
  <si>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</si>
  <si>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</si>
  <si>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</si>
  <si>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</si>
  <si>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</si>
  <si>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</si>
  <si>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</si>
  <si>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</si>
  <si>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</si>
  <si>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</si>
  <si>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</si>
  <si>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</si>
  <si>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</si>
  <si>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</si>
  <si>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</si>
  <si>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</si>
  <si>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</si>
  <si>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</si>
  <si>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</si>
  <si>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</si>
  <si>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</si>
  <si>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</si>
  <si>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</si>
  <si>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</si>
  <si>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</si>
  <si>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</si>
  <si>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</si>
  <si>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</si>
  <si>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</si>
  <si>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</si>
  <si>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</si>
  <si>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</si>
  <si>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</si>
  <si>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</si>
  <si>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</si>
  <si>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</si>
  <si>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</si>
  <si>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</si>
  <si>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</si>
  <si>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</si>
  <si>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</si>
  <si>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</si>
  <si>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</si>
  <si>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</si>
  <si>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</si>
  <si>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</si>
  <si>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</si>
  <si>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</si>
  <si>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</si>
  <si>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</si>
  <si>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</si>
  <si>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</si>
  <si>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</si>
  <si>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</si>
  <si>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</si>
  <si>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</si>
  <si>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</si>
  <si>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</si>
  <si>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</si>
  <si>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</si>
  <si>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</si>
  <si>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</si>
  <si>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</si>
  <si>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</si>
  <si>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</si>
  <si>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</si>
  <si>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</si>
  <si>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</si>
  <si>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</si>
  <si>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</si>
  <si>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</si>
  <si>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</si>
  <si>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</si>
  <si>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</si>
  <si>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</si>
  <si>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</si>
  <si>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</si>
  <si>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</si>
  <si>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</si>
  <si>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</si>
  <si>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</si>
  <si>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</si>
  <si>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</si>
  <si>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</si>
  <si>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</si>
  <si>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</si>
  <si>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</si>
  <si>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</si>
  <si>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</si>
  <si>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</si>
  <si>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</si>
  <si>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</si>
  <si>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</si>
  <si>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</si>
  <si>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</si>
  <si>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</si>
  <si>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</si>
  <si>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</si>
  <si>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</si>
  <si>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</si>
  <si>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</si>
  <si>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</si>
  <si>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</si>
  <si>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</si>
  <si>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</si>
  <si>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</si>
  <si>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</si>
  <si>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</si>
  <si>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</si>
  <si>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</si>
  <si>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</si>
  <si>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</si>
  <si>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</si>
  <si>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</si>
  <si>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</si>
  <si>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</si>
  <si>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</si>
  <si>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</si>
  <si>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</si>
  <si>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</si>
  <si>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</si>
  <si>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</si>
  <si>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</si>
  <si>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</si>
  <si>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</si>
  <si>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</si>
  <si>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</si>
  <si>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</si>
  <si>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</si>
  <si>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</si>
  <si>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</si>
  <si>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</si>
  <si>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</si>
  <si>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</si>
  <si>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</si>
  <si>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</si>
  <si>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</si>
  <si>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</si>
  <si>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</si>
  <si>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</si>
  <si>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</si>
  <si>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</si>
  <si>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</si>
  <si>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</si>
  <si>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</si>
  <si>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</si>
  <si>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</si>
  <si>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</si>
  <si>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</si>
  <si>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</si>
  <si>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</si>
  <si>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</si>
  <si>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</si>
  <si>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</si>
  <si>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</si>
  <si>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</si>
  <si>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</si>
  <si>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</si>
  <si>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</si>
  <si>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</si>
  <si>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</si>
  <si>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</si>
  <si>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</si>
  <si>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</si>
  <si>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</si>
  <si>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</si>
  <si>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</si>
  <si>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</si>
  <si>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</si>
  <si>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</si>
  <si>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</si>
  <si>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</si>
  <si>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</si>
  <si>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</si>
  <si>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</si>
  <si>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</si>
  <si>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</si>
  <si>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</si>
  <si>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</si>
  <si>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</si>
  <si>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</si>
  <si>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</si>
  <si>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</si>
  <si>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</si>
  <si>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</si>
  <si>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</si>
  <si>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</si>
  <si>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</si>
  <si>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</si>
  <si>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</si>
  <si>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</si>
  <si>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</si>
  <si>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</si>
  <si>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</si>
  <si>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</si>
  <si>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</si>
  <si>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</si>
  <si>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</si>
  <si>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</si>
  <si>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</si>
  <si>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</si>
  <si>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</si>
  <si>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</si>
  <si>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</si>
  <si>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</si>
  <si>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</si>
  <si>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</si>
  <si>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</si>
  <si>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</si>
  <si>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</si>
  <si>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</si>
  <si>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</si>
  <si>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</si>
  <si>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</si>
  <si>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</si>
  <si>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</si>
  <si>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</si>
  <si>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</si>
  <si>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</si>
  <si>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</si>
  <si>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</si>
  <si>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</si>
  <si>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</si>
  <si>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</si>
  <si>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</si>
  <si>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</si>
  <si>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</si>
  <si>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</si>
  <si>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</si>
  <si>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</si>
  <si>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</si>
  <si>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</si>
  <si>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</si>
  <si>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</si>
  <si>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</si>
  <si>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</si>
  <si>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</si>
  <si>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</si>
  <si>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</si>
  <si>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</si>
  <si>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</si>
  <si>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</si>
  <si>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</si>
  <si>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</si>
  <si>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</si>
  <si>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</si>
  <si>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</si>
  <si>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</si>
  <si>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</si>
  <si>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</si>
  <si>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</si>
  <si>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</si>
  <si>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</si>
  <si>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</si>
  <si>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</si>
  <si>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</si>
  <si>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</si>
  <si>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</si>
  <si>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</si>
  <si>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</si>
  <si>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</si>
  <si>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</si>
  <si>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</si>
  <si>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</si>
  <si>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</si>
  <si>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</si>
  <si>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</si>
  <si>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</si>
  <si>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</si>
  <si>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</si>
  <si>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</si>
  <si>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</si>
  <si>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</si>
  <si>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</si>
  <si>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</si>
  <si>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</si>
  <si>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</si>
  <si>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</si>
  <si>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</si>
  <si>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</si>
  <si>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</si>
  <si>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</si>
  <si>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</si>
  <si>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</si>
  <si>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</si>
  <si>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</si>
  <si>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</si>
  <si>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</si>
  <si>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</si>
  <si>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</si>
  <si>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</si>
  <si>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</si>
  <si>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</si>
  <si>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</si>
  <si>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</si>
  <si>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</si>
  <si>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</si>
  <si>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</si>
  <si>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</si>
  <si>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</si>
  <si>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</si>
  <si>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</si>
  <si>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</si>
  <si>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</si>
  <si>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</si>
  <si>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</si>
  <si>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</si>
  <si>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</si>
  <si>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</si>
  <si>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</si>
  <si>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</si>
  <si>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</si>
  <si>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</si>
  <si>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</si>
  <si>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</si>
  <si>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</si>
  <si>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</si>
  <si>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</si>
  <si>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</si>
  <si>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</si>
  <si>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</si>
  <si>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</si>
  <si>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</si>
  <si>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</si>
  <si>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</si>
  <si>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</si>
  <si>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</si>
  <si>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</si>
  <si>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</si>
  <si>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</si>
  <si>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</si>
  <si>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</si>
  <si>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</si>
  <si>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</si>
  <si>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</si>
  <si>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</si>
  <si>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</si>
  <si>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</si>
  <si>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</si>
  <si>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</si>
  <si>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</si>
  <si>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</si>
  <si>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</si>
  <si>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</si>
  <si>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</si>
  <si>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</si>
  <si>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</si>
  <si>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</si>
  <si>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</si>
  <si>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</si>
  <si>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</si>
  <si>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</si>
  <si>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</si>
  <si>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</si>
  <si>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</si>
  <si>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</si>
  <si>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</si>
  <si>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</si>
  <si>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</si>
  <si>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</si>
  <si>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</si>
  <si>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</si>
  <si>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</si>
  <si>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</si>
  <si>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</si>
  <si>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</si>
  <si>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</si>
  <si>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</si>
  <si>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</si>
  <si>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</si>
  <si>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</si>
  <si>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</si>
  <si>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</si>
  <si>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</si>
  <si>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</si>
  <si>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</si>
  <si>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</si>
  <si>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</si>
  <si>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</si>
  <si>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</si>
  <si>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</si>
  <si>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</si>
  <si>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</si>
  <si>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</si>
  <si>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</si>
  <si>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</si>
  <si>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</si>
  <si>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</si>
  <si>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</si>
  <si>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</si>
  <si>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</si>
  <si>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</si>
  <si>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</si>
  <si>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</si>
  <si>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</si>
  <si>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</si>
  <si>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</si>
  <si>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</si>
  <si>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</si>
  <si>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</si>
  <si>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</si>
  <si>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</si>
  <si>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</si>
  <si>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</si>
  <si>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</si>
  <si>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</si>
  <si>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</si>
  <si>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</si>
  <si>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</si>
  <si>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</si>
  <si>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</si>
  <si>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</si>
  <si>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</si>
  <si>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</si>
  <si>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</si>
  <si>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</si>
  <si>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</si>
  <si>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</si>
  <si>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</si>
  <si>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</si>
  <si>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</si>
  <si>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</si>
  <si>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</si>
  <si>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</si>
  <si>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</si>
  <si>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</si>
  <si>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</si>
  <si>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</si>
  <si>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</si>
  <si>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</si>
  <si>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</si>
  <si>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</si>
  <si>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</si>
  <si>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</si>
  <si>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</si>
  <si>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</si>
  <si>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</si>
  <si>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</si>
  <si>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</si>
  <si>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</si>
  <si>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</si>
  <si>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</si>
  <si>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</si>
  <si>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</si>
  <si>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</si>
  <si>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</si>
  <si>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</si>
  <si>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</si>
  <si>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</si>
  <si>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</si>
  <si>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</si>
  <si>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</si>
  <si>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</si>
  <si>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</si>
  <si>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</si>
  <si>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</si>
  <si>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</si>
  <si>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</si>
  <si>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</si>
  <si>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</si>
  <si>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</si>
  <si>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</si>
  <si>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</si>
  <si>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</si>
  <si>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</si>
  <si>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</si>
  <si>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</si>
  <si>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</si>
  <si>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</si>
  <si>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</si>
  <si>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</si>
  <si>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</si>
  <si>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</si>
  <si>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</si>
  <si>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</si>
  <si>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</si>
  <si>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</si>
  <si>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</si>
  <si>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</si>
  <si>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</si>
  <si>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</si>
  <si>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</si>
  <si>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</si>
  <si>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</si>
  <si>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</si>
  <si>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</si>
  <si>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</si>
  <si>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</si>
  <si>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</si>
  <si>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</si>
  <si>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</si>
  <si>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</si>
  <si>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</si>
  <si>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</si>
  <si>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</si>
  <si>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</si>
  <si>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</si>
  <si>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</si>
  <si>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</si>
  <si>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</si>
  <si>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</si>
  <si>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</si>
  <si>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</si>
  <si>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</si>
  <si>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</si>
  <si>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</si>
  <si>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</si>
  <si>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</si>
  <si>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</si>
  <si>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</si>
  <si>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</si>
  <si>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</si>
  <si>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</si>
  <si>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</si>
  <si>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</si>
  <si>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</si>
  <si>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</si>
  <si>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</si>
  <si>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</si>
  <si>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</si>
  <si>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</si>
  <si>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</si>
  <si>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</si>
  <si>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</si>
  <si>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</si>
  <si>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</si>
  <si>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</si>
  <si>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</si>
  <si>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</si>
  <si>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</si>
  <si>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</si>
  <si>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</si>
  <si>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</si>
  <si>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</si>
  <si>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</si>
  <si>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</si>
  <si>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</si>
  <si>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</si>
  <si>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</si>
  <si>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</si>
  <si>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</si>
  <si>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</si>
  <si>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</si>
  <si>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</si>
  <si>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</si>
  <si>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</si>
  <si>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</si>
  <si>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</si>
  <si>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</si>
  <si>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</si>
  <si>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</si>
  <si>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</si>
  <si>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</si>
  <si>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</si>
  <si>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</si>
  <si>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</si>
  <si>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</si>
  <si>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</si>
  <si>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</si>
  <si>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</si>
  <si>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</si>
  <si>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</si>
  <si>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</si>
  <si>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</si>
  <si>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</si>
  <si>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</si>
  <si>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</si>
  <si>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</si>
  <si>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</si>
  <si>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</si>
  <si>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</si>
  <si>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</si>
  <si>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</si>
  <si>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</si>
  <si>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</si>
  <si>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</si>
  <si>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</si>
  <si>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</si>
  <si>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</si>
  <si>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</si>
  <si>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</si>
  <si>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</si>
  <si>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</si>
  <si>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</si>
  <si>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</si>
  <si>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</si>
  <si>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</si>
  <si>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</si>
  <si>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</si>
  <si>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</si>
  <si>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</si>
  <si>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</si>
  <si>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</si>
  <si>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</si>
  <si>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</si>
  <si>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</si>
  <si>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</si>
  <si>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</si>
  <si>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</si>
  <si>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</si>
  <si>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</si>
  <si>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</si>
  <si>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</si>
  <si>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</si>
  <si>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</si>
  <si>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</si>
  <si>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</si>
  <si>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</si>
  <si>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</si>
  <si>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</si>
  <si>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</si>
  <si>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</si>
  <si>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</si>
  <si>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</si>
  <si>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</si>
  <si>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</si>
  <si>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</si>
  <si>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</si>
  <si>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</si>
  <si>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</si>
  <si>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</si>
  <si>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</si>
  <si>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</si>
  <si>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</si>
  <si>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</si>
  <si>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</si>
  <si>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</si>
  <si>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</si>
  <si>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</si>
  <si>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</si>
  <si>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</si>
  <si>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</si>
  <si>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</si>
  <si>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</si>
  <si>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</si>
  <si>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</si>
  <si>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</si>
  <si>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</si>
  <si>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</si>
  <si>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</si>
  <si>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</si>
  <si>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</si>
  <si>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</si>
  <si>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</si>
  <si>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</si>
  <si>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</si>
  <si>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</si>
  <si>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</si>
  <si>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</si>
  <si>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</si>
  <si>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</si>
  <si>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</si>
  <si>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</si>
  <si>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</si>
  <si>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</si>
  <si>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</si>
  <si>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</si>
  <si>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</si>
  <si>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</si>
  <si>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</si>
  <si>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</si>
  <si>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</si>
  <si>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</si>
  <si>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</si>
  <si>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</si>
  <si>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</si>
  <si>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</si>
  <si>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</si>
  <si>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</si>
  <si>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</si>
  <si>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</si>
  <si>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</si>
  <si>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</si>
  <si>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</si>
  <si>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</si>
  <si>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</si>
  <si>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</si>
  <si>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</si>
  <si>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</si>
  <si>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</si>
  <si>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</si>
  <si>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</si>
  <si>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</si>
  <si>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</si>
  <si>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</si>
  <si>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</si>
  <si>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</si>
  <si>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</si>
  <si>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</si>
  <si>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</si>
  <si>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</si>
  <si>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</si>
  <si>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</si>
  <si>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</si>
  <si>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</si>
  <si>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</si>
  <si>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</si>
  <si>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</si>
  <si>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</si>
  <si>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</si>
  <si>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</si>
  <si>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</si>
  <si>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</si>
  <si>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</si>
  <si>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</si>
  <si>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</si>
  <si>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</si>
  <si>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</si>
  <si>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</si>
  <si>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</si>
  <si>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</si>
  <si>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</si>
  <si>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</si>
  <si>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</si>
  <si>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</si>
  <si>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</si>
  <si>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</si>
  <si>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</si>
  <si>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</si>
  <si>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</si>
  <si>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</si>
  <si>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</si>
  <si>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</si>
  <si>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</si>
  <si>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</si>
  <si>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</si>
  <si>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</si>
  <si>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</si>
  <si>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</si>
  <si>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</si>
  <si>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</si>
  <si>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</si>
  <si>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</si>
  <si>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</si>
  <si>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</si>
  <si>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</si>
  <si>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</si>
  <si>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</si>
  <si>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</si>
  <si>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</si>
  <si>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</si>
  <si>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</si>
  <si>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</si>
  <si>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</si>
  <si>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</si>
  <si>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</si>
  <si>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</si>
  <si>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</si>
  <si>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</si>
  <si>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</si>
  <si>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</si>
  <si>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</si>
  <si>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</si>
  <si>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</si>
  <si>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</si>
  <si>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</si>
  <si>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</si>
  <si>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</si>
  <si>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</si>
  <si>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</si>
  <si>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</si>
  <si>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</si>
  <si>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</si>
  <si>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</si>
  <si>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</si>
  <si>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</si>
  <si>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</si>
  <si>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</si>
  <si>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</si>
  <si>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</si>
  <si>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</si>
  <si>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</si>
  <si>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</si>
  <si>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</si>
  <si>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</si>
  <si>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</si>
  <si>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</si>
  <si>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</si>
  <si>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</si>
  <si>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</si>
  <si>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</si>
  <si>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</si>
  <si>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</si>
  <si>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</si>
  <si>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</si>
  <si>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</si>
  <si>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</si>
  <si>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</si>
  <si>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</si>
  <si>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</si>
  <si>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</si>
  <si>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</si>
  <si>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</si>
  <si>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</si>
  <si>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</si>
  <si>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</si>
  <si>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</si>
  <si>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</si>
  <si>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</si>
  <si>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</si>
  <si>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</si>
  <si>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</si>
  <si>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</si>
  <si>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</si>
  <si>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</si>
  <si>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</si>
  <si>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</si>
  <si>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</si>
  <si>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</si>
  <si>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</si>
  <si>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</si>
  <si>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</si>
  <si>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</si>
  <si>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</si>
  <si>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</si>
  <si>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</si>
  <si>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</si>
  <si>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</si>
  <si>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</si>
  <si>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</si>
  <si>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</si>
  <si>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</si>
  <si>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</si>
  <si>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</si>
  <si>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</si>
  <si>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</si>
  <si>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</si>
  <si>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</si>
  <si>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</si>
  <si>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</si>
  <si>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</si>
  <si>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</si>
  <si>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</si>
  <si>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</si>
  <si>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</si>
  <si>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</si>
  <si>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</si>
  <si>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</si>
  <si>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</si>
  <si>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</si>
  <si>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</si>
  <si>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</si>
  <si>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</si>
  <si>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</si>
  <si>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</si>
  <si>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</si>
  <si>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</si>
  <si>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</si>
  <si>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</si>
  <si>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</si>
  <si>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</si>
  <si>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</si>
  <si>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</si>
  <si>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</si>
  <si>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</si>
  <si>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</si>
  <si>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</si>
  <si>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</si>
  <si>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</si>
  <si>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</si>
  <si>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</si>
  <si>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</si>
  <si>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</si>
  <si>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</si>
  <si>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</si>
  <si>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</si>
  <si>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</si>
  <si>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</si>
  <si>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</si>
  <si>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</si>
  <si>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</si>
  <si>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</si>
  <si>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</si>
  <si>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</si>
  <si>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</si>
  <si>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</si>
  <si>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</si>
  <si>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</si>
  <si>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</si>
  <si>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</si>
  <si>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</si>
  <si>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</si>
  <si>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</si>
  <si>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</si>
  <si>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</si>
  <si>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</si>
  <si>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</si>
  <si>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</si>
  <si>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</si>
  <si>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</si>
  <si>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</si>
  <si>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</si>
  <si>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</si>
  <si>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</si>
  <si>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</si>
  <si>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</si>
  <si>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</si>
  <si>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</si>
  <si>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</si>
  <si>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</si>
  <si>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</si>
  <si>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</si>
  <si>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</si>
  <si>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</si>
  <si>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</si>
  <si>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</si>
  <si>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</si>
  <si>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</si>
  <si>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</si>
  <si>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</si>
  <si>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</si>
  <si>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</si>
  <si>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</si>
  <si>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</si>
  <si>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</si>
  <si>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</si>
  <si>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</si>
  <si>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</si>
  <si>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</si>
  <si>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</si>
  <si>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</si>
  <si>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</si>
  <si>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</si>
  <si>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</si>
  <si>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</si>
  <si>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</si>
  <si>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</si>
  <si>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</si>
  <si>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</si>
  <si>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</si>
  <si>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</si>
  <si>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</si>
  <si>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</si>
  <si>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</si>
  <si>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</si>
  <si>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</si>
  <si>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</si>
  <si>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</si>
  <si>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</si>
  <si>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</si>
  <si>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</si>
  <si>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</si>
  <si>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</si>
  <si>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</si>
  <si>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</si>
  <si>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</si>
  <si>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</si>
  <si>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</si>
  <si>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</si>
  <si>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</si>
  <si>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</si>
  <si>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</si>
  <si>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</si>
  <si>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</si>
  <si>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</si>
  <si>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</si>
  <si>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</si>
  <si>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</si>
  <si>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</si>
  <si>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</si>
  <si>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</si>
  <si>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</si>
  <si>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</si>
  <si>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</si>
  <si>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</si>
  <si>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</si>
  <si>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</si>
  <si>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</si>
  <si>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</si>
  <si>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</si>
  <si>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</si>
  <si>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</si>
  <si>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</si>
  <si>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</si>
  <si>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</si>
  <si>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</si>
  <si>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</si>
  <si>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</si>
  <si>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</si>
  <si>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</si>
  <si>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</si>
  <si>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</si>
  <si>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</si>
  <si>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</si>
  <si>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</si>
  <si>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</si>
  <si>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</si>
  <si>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</si>
  <si>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</si>
  <si>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</si>
  <si>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</si>
  <si>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</si>
  <si>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</si>
  <si>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</si>
  <si>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</si>
  <si>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</si>
  <si>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</si>
  <si>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</si>
  <si>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</si>
  <si>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</si>
  <si>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</si>
  <si>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</si>
  <si>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</si>
  <si>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</si>
  <si>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</si>
  <si>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</si>
  <si>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</si>
  <si>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</si>
  <si>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</si>
  <si>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</si>
  <si>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</si>
  <si>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</si>
  <si>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</si>
  <si>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</si>
  <si>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</si>
  <si>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</si>
  <si>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</si>
  <si>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</si>
  <si>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</si>
  <si>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</si>
  <si>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</si>
  <si>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</si>
  <si>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</si>
  <si>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</si>
  <si>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</si>
  <si>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</si>
  <si>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</si>
  <si>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</si>
  <si>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</si>
  <si>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</si>
  <si>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</si>
  <si>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</si>
  <si>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</si>
  <si>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</si>
  <si>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</si>
  <si>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</si>
  <si>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</si>
  <si>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</si>
  <si>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</si>
  <si>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</si>
  <si>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</si>
  <si>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</si>
  <si>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</si>
  <si>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</si>
  <si>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</si>
  <si>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</si>
  <si>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</si>
  <si>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</si>
  <si>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</si>
  <si>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</si>
  <si>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</si>
  <si>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</si>
  <si>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</si>
  <si>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</si>
  <si>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</si>
  <si>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</si>
  <si>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</si>
  <si>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</si>
  <si>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</si>
  <si>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</si>
  <si>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</si>
  <si>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</si>
  <si>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</si>
  <si>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</si>
  <si>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</si>
  <si>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</si>
  <si>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</si>
  <si>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</si>
  <si>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</si>
  <si>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</si>
  <si>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</si>
  <si>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</si>
  <si>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</si>
  <si>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</si>
  <si>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</si>
  <si>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</si>
  <si>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</si>
  <si>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</si>
  <si>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</si>
  <si>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</si>
  <si>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</si>
  <si>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</si>
  <si>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</si>
  <si>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</si>
  <si>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</si>
  <si>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</si>
  <si>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</si>
  <si>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</si>
  <si>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</si>
  <si>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</si>
  <si>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</si>
  <si>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</si>
  <si>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</si>
  <si>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</si>
  <si>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</si>
  <si>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</si>
  <si>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</si>
  <si>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</si>
  <si>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</si>
  <si>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</si>
  <si>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</si>
  <si>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</si>
  <si>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</si>
  <si>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</si>
  <si>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</si>
  <si>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</si>
  <si>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</si>
  <si>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</si>
  <si>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</si>
  <si>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</si>
  <si>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</si>
  <si>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</si>
  <si>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</si>
  <si>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</si>
  <si>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</si>
  <si>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</si>
  <si>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</si>
  <si>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</si>
  <si>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</si>
  <si>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</si>
  <si>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</si>
  <si>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</si>
  <si>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</si>
  <si>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</si>
  <si>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</si>
  <si>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</si>
  <si>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</si>
  <si>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</si>
  <si>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</si>
  <si>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</si>
  <si>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</si>
  <si>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</si>
  <si>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</si>
  <si>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</si>
  <si>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</si>
  <si>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</si>
  <si>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</si>
  <si>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</si>
  <si>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</si>
  <si>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</si>
  <si>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</si>
  <si>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</si>
  <si>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</si>
  <si>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</si>
  <si>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</si>
  <si>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</si>
  <si>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</si>
  <si>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</si>
  <si>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</si>
  <si>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</si>
  <si>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</si>
  <si>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</si>
  <si>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</si>
  <si>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</si>
  <si>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</si>
  <si>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</si>
  <si>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</si>
  <si>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</si>
  <si>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</si>
  <si>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</si>
  <si>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</si>
  <si>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</si>
  <si>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</si>
  <si>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</si>
  <si>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</si>
  <si>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</si>
  <si>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</si>
  <si>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</si>
  <si>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</si>
  <si>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</si>
  <si>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</si>
  <si>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</si>
  <si>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</si>
  <si>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</si>
  <si>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</si>
  <si>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</si>
  <si>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</si>
  <si>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</si>
  <si>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</si>
  <si>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</si>
  <si>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</si>
  <si>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</si>
  <si>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</si>
  <si>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</si>
  <si>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</si>
  <si>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</si>
  <si>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</si>
  <si>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</si>
  <si>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</si>
  <si>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</si>
  <si>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</si>
  <si>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</si>
  <si>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</si>
  <si>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</si>
  <si>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</si>
  <si>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</si>
  <si>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</si>
  <si>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</si>
  <si>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</si>
  <si>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</si>
  <si>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</si>
  <si>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</si>
  <si>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</si>
  <si>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</si>
  <si>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</si>
  <si>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</si>
  <si>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</si>
  <si>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</si>
  <si>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</si>
  <si>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</si>
  <si>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</si>
  <si>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</si>
  <si>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</si>
  <si>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</si>
  <si>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</si>
  <si>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</si>
  <si>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</si>
  <si>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</si>
  <si>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</si>
  <si>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</si>
  <si>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</si>
  <si>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</si>
  <si>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</si>
  <si>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</si>
  <si>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</si>
  <si>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</si>
  <si>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</si>
  <si>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</si>
  <si>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</si>
  <si>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</si>
  <si>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</si>
  <si>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</si>
  <si>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</si>
  <si>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</si>
  <si>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</si>
  <si>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</si>
  <si>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</si>
  <si>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</si>
  <si>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</si>
  <si>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</si>
  <si>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</si>
  <si>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</si>
  <si>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</si>
  <si>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</si>
  <si>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</si>
  <si>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</si>
  <si>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</si>
  <si>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</si>
  <si>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</si>
  <si>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</si>
  <si>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</si>
  <si>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</si>
  <si>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</si>
  <si>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</si>
  <si>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</si>
  <si>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</si>
  <si>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</si>
  <si>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</si>
  <si>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</si>
  <si>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</si>
  <si>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</si>
  <si>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</si>
  <si>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</si>
  <si>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</si>
  <si>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</si>
  <si>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</si>
  <si>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</si>
  <si>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</si>
  <si>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</si>
  <si>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</si>
  <si>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</si>
  <si>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</si>
  <si>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</si>
  <si>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</si>
  <si>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</si>
  <si>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</si>
  <si>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</si>
  <si>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</si>
  <si>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</si>
  <si>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</si>
  <si>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</si>
  <si>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</si>
  <si>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</si>
  <si>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</si>
  <si>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</si>
  <si>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</si>
  <si>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</si>
  <si>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</si>
  <si>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</si>
  <si>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</si>
  <si>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</si>
  <si>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</si>
  <si>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</si>
  <si>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</si>
  <si>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</si>
  <si>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</si>
  <si>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</si>
  <si>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</si>
  <si>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</si>
  <si>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</si>
  <si>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</si>
  <si>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</si>
  <si>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</si>
  <si>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</si>
  <si>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</si>
  <si>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</si>
  <si>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</si>
  <si>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</si>
  <si>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</si>
  <si>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</si>
  <si>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</si>
  <si>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</si>
  <si>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</si>
  <si>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</si>
  <si>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</si>
  <si>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</si>
  <si>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</si>
  <si>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</si>
  <si>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</si>
  <si>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</si>
  <si>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</si>
  <si>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</si>
  <si>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</si>
  <si>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</si>
  <si>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</si>
  <si>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</si>
  <si>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</si>
  <si>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</si>
  <si>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</si>
  <si>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</si>
  <si>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</si>
  <si>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</si>
  <si>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</si>
  <si>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</si>
  <si>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</si>
  <si>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</si>
  <si>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</si>
  <si>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</si>
  <si>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</si>
  <si>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</si>
  <si>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</si>
  <si>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</si>
  <si>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</si>
  <si>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</si>
  <si>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</si>
  <si>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</si>
  <si>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</si>
  <si>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</si>
  <si>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</si>
  <si>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</si>
  <si>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</si>
  <si>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</si>
  <si>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</si>
  <si>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</si>
  <si>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</si>
  <si>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</si>
  <si>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</si>
  <si>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</si>
  <si>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</si>
  <si>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</si>
  <si>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</si>
  <si>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</si>
  <si>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</si>
  <si>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</si>
  <si>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</si>
  <si>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</si>
  <si>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</si>
  <si>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</si>
  <si>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</si>
  <si>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</si>
  <si>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</si>
  <si>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</si>
  <si>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</si>
  <si>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</si>
  <si>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</si>
  <si>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</si>
  <si>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</si>
  <si>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</si>
  <si>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</si>
  <si>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</si>
  <si>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</si>
  <si>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</si>
  <si>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</si>
  <si>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</si>
  <si>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</si>
  <si>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</si>
  <si>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</si>
  <si>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</si>
  <si>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</si>
  <si>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</si>
  <si>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</si>
  <si>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</si>
  <si>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</si>
  <si>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</si>
  <si>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</si>
  <si>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</si>
  <si>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</si>
  <si>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</si>
  <si>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</si>
  <si>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</si>
  <si>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</si>
  <si>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</si>
  <si>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</si>
  <si>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</si>
  <si>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</si>
  <si>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</si>
  <si>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</si>
  <si>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</si>
  <si>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</si>
  <si>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</si>
  <si>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</si>
  <si>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</si>
  <si>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</si>
  <si>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</si>
  <si>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</si>
  <si>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</si>
  <si>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</si>
  <si>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</si>
  <si>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</si>
  <si>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</si>
  <si>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</si>
  <si>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</si>
  <si>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</si>
  <si>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</si>
  <si>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</si>
  <si>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</si>
  <si>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</si>
  <si>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</si>
  <si>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</si>
  <si>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</si>
  <si>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</si>
  <si>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</si>
  <si>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</si>
  <si>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</si>
  <si>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</si>
  <si>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</si>
  <si>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</si>
  <si>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</si>
  <si>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</si>
  <si>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</si>
  <si>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</si>
  <si>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</si>
  <si>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</si>
  <si>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</si>
  <si>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</si>
  <si>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</si>
  <si>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</si>
  <si>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</si>
  <si>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</si>
  <si>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</si>
  <si>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</si>
  <si>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</si>
  <si>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</si>
  <si>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</si>
  <si>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</si>
  <si>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</si>
  <si>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</si>
  <si>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</si>
  <si>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</si>
  <si>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</si>
  <si>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</si>
  <si>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</si>
  <si>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</si>
  <si>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</si>
  <si>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</si>
  <si>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</si>
  <si>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</si>
  <si>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</si>
  <si>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</si>
  <si>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</si>
  <si>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</si>
  <si>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</si>
  <si>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</si>
  <si>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</si>
  <si>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</si>
  <si>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</si>
  <si>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</si>
  <si>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</si>
  <si>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</si>
  <si>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</si>
  <si>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</si>
  <si>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</si>
  <si>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</si>
  <si>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</si>
  <si>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</si>
  <si>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</si>
  <si>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</si>
  <si>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</si>
  <si>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</si>
  <si>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</si>
  <si>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</si>
  <si>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</si>
  <si>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</si>
  <si>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</si>
  <si>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</si>
  <si>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</si>
  <si>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</si>
  <si>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</si>
  <si>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</si>
  <si>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</si>
  <si>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</si>
  <si>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</si>
  <si>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</si>
  <si>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</si>
  <si>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</si>
  <si>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</si>
  <si>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</si>
  <si>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</si>
  <si>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</si>
  <si>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</si>
  <si>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</si>
  <si>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</si>
  <si>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</si>
  <si>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</si>
  <si>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</si>
  <si>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</si>
  <si>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</si>
  <si>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</si>
  <si>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</si>
  <si>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</si>
  <si>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</si>
  <si>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</si>
  <si>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</si>
  <si>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</si>
  <si>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</si>
  <si>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</si>
  <si>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</si>
  <si>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</si>
  <si>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</si>
  <si>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</si>
  <si>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</si>
  <si>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</si>
  <si>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</si>
  <si>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</si>
  <si>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</si>
  <si>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</si>
  <si>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</si>
  <si>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</si>
  <si>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</si>
  <si>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</si>
  <si>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</si>
  <si>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</si>
  <si>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</si>
  <si>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</si>
  <si>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</si>
  <si>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</si>
  <si>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</si>
  <si>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</si>
  <si>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</si>
  <si>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</si>
  <si>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</si>
  <si>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</si>
  <si>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</si>
  <si>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</si>
  <si>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</si>
  <si>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</si>
  <si>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</si>
  <si>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</si>
  <si>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</si>
  <si>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</si>
  <si>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</si>
  <si>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</si>
  <si>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</si>
  <si>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</si>
  <si>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</si>
  <si>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</si>
  <si>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</si>
  <si>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</si>
  <si>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</si>
  <si>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</si>
  <si>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</si>
  <si>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</si>
  <si>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</si>
  <si>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</si>
  <si>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</si>
  <si>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</si>
  <si>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</si>
  <si>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</si>
  <si>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</si>
  <si>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</si>
  <si>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</si>
  <si>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</si>
  <si>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</si>
  <si>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</si>
  <si>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</si>
  <si>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</si>
  <si>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</si>
  <si>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</si>
  <si>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</si>
  <si>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</si>
  <si>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</si>
  <si>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</si>
  <si>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</si>
  <si>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</si>
  <si>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</si>
  <si>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</si>
  <si>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</si>
  <si>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</si>
  <si>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</si>
  <si>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</si>
  <si>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</si>
  <si>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</si>
  <si>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</si>
  <si>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</si>
  <si>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</si>
  <si>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</si>
  <si>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</si>
  <si>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</si>
  <si>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</si>
  <si>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</si>
  <si>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</si>
  <si>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</si>
  <si>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</si>
  <si>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</si>
  <si>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</si>
  <si>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</si>
  <si>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</si>
  <si>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</si>
  <si>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</si>
  <si>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</si>
  <si>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</si>
  <si>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</si>
  <si>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</si>
  <si>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</si>
  <si>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</si>
  <si>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</si>
  <si>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</si>
  <si>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</si>
  <si>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</si>
  <si>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</si>
  <si>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</si>
  <si>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</si>
  <si>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</si>
  <si>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</si>
  <si>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</si>
  <si>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</si>
  <si>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</si>
  <si>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</si>
  <si>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</si>
  <si>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</si>
  <si>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</si>
  <si>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</si>
  <si>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</si>
  <si>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</si>
  <si>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</si>
  <si>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</si>
  <si>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</si>
  <si>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</si>
  <si>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</si>
  <si>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</si>
  <si>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</si>
  <si>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</si>
  <si>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</si>
  <si>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</si>
  <si>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</si>
  <si>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</si>
  <si>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</si>
  <si>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</si>
  <si>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</si>
  <si>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</si>
  <si>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</si>
  <si>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</si>
  <si>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</si>
  <si>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</si>
  <si>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</si>
  <si>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</si>
  <si>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</si>
  <si>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</si>
  <si>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</si>
  <si>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</si>
  <si>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</si>
  <si>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</si>
  <si>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</si>
  <si>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</si>
  <si>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</si>
  <si>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</si>
  <si>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</si>
  <si>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</si>
  <si>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</si>
  <si>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</si>
  <si>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</si>
  <si>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</si>
  <si>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</si>
  <si>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</si>
  <si>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</si>
  <si>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</si>
  <si>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</si>
  <si>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</si>
  <si>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</si>
  <si>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</si>
  <si>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</si>
  <si>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</si>
  <si>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</si>
  <si>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</si>
  <si>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</si>
  <si>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</si>
  <si>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</si>
  <si>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</si>
  <si>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</si>
  <si>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</si>
  <si>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</si>
  <si>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</si>
  <si>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</si>
  <si>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</si>
  <si>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</si>
  <si>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</si>
  <si>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</si>
  <si>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</si>
  <si>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</si>
  <si>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</si>
  <si>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</si>
  <si>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</si>
  <si>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</si>
  <si>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</si>
  <si>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</si>
  <si>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</si>
  <si>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</si>
  <si>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</si>
  <si>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</si>
  <si>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</si>
  <si>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</si>
  <si>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</si>
  <si>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</si>
  <si>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</si>
  <si>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</si>
  <si>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</si>
  <si>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</si>
  <si>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</si>
  <si>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</si>
  <si>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</si>
  <si>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</si>
  <si>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</si>
  <si>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</si>
  <si>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</si>
  <si>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</si>
  <si>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</si>
  <si>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</si>
  <si>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</si>
  <si>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</si>
  <si>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</si>
  <si>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</si>
  <si>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</si>
  <si>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</si>
  <si>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</si>
  <si>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</si>
  <si>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</si>
  <si>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</si>
  <si>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</si>
  <si>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</si>
  <si>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</si>
  <si>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</si>
  <si>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</si>
  <si>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</si>
  <si>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</si>
  <si>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</si>
  <si>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</si>
  <si>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</si>
  <si>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</si>
  <si>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</si>
  <si>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</si>
  <si>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</si>
  <si>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</si>
  <si>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</si>
  <si>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</si>
  <si>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</si>
  <si>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</si>
  <si>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</si>
  <si>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</si>
  <si>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</si>
  <si>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</si>
  <si>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</si>
  <si>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</si>
  <si>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</si>
  <si>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</si>
  <si>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</si>
  <si>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</si>
  <si>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</si>
  <si>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</si>
  <si>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</si>
  <si>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</si>
  <si>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</si>
  <si>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</si>
  <si>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</si>
  <si>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</si>
  <si>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</si>
  <si>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</si>
  <si>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</si>
  <si>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</si>
  <si>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</si>
  <si>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</si>
  <si>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</si>
  <si>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</si>
  <si>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</si>
  <si>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</si>
  <si>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</si>
  <si>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</si>
  <si>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</si>
  <si>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</si>
  <si>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</si>
  <si>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</si>
  <si>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</si>
  <si>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</si>
  <si>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</si>
  <si>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</si>
  <si>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</si>
  <si>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</si>
  <si>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</si>
  <si>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</si>
  <si>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</si>
  <si>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</si>
  <si>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</si>
  <si>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</si>
  <si>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</si>
  <si>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</si>
  <si>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</si>
  <si>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</si>
  <si>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</si>
  <si>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</si>
  <si>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</si>
  <si>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</si>
  <si>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</si>
  <si>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</si>
  <si>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</si>
  <si>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</si>
  <si>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</si>
  <si>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</si>
  <si>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</si>
  <si>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</si>
  <si>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</si>
  <si>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</si>
  <si>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</si>
  <si>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</si>
  <si>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</si>
  <si>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</si>
  <si>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</si>
  <si>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</si>
  <si>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</si>
  <si>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</si>
  <si>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</si>
  <si>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</si>
  <si>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</si>
  <si>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</si>
  <si>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</si>
  <si>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</si>
  <si>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</si>
  <si>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</si>
  <si>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</si>
  <si>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</si>
  <si>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</si>
  <si>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</si>
  <si>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</si>
  <si>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</si>
  <si>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</si>
  <si>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</si>
  <si>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</si>
  <si>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</si>
  <si>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</si>
  <si>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</si>
  <si>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</si>
  <si>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</si>
  <si>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</si>
  <si>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</si>
  <si>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</si>
  <si>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</si>
  <si>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</si>
  <si>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</si>
  <si>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</si>
  <si>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</si>
  <si>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</si>
  <si>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</si>
  <si>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</si>
  <si>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</si>
  <si>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</si>
  <si>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</si>
  <si>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</si>
  <si>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</si>
  <si>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</si>
  <si>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</si>
  <si>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</si>
  <si>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</si>
  <si>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</si>
  <si>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</si>
  <si>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</si>
  <si>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</si>
  <si>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</si>
  <si>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</si>
  <si>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</si>
  <si>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</si>
  <si>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</si>
  <si>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</si>
  <si>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</si>
  <si>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</si>
  <si>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</si>
  <si>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</si>
  <si>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</si>
  <si>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</si>
  <si>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</si>
  <si>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</si>
  <si>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</si>
  <si>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</si>
  <si>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</si>
  <si>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</si>
  <si>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</si>
  <si>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</si>
  <si>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</si>
  <si>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</si>
  <si>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</si>
  <si>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</si>
  <si>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</si>
  <si>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</si>
  <si>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</si>
  <si>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</si>
  <si>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</si>
  <si>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</si>
  <si>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</si>
  <si>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</si>
  <si>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</si>
  <si>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</si>
  <si>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</si>
  <si>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</si>
  <si>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</si>
  <si>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</si>
  <si>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</si>
  <si>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</si>
  <si>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</si>
  <si>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</si>
  <si>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</si>
  <si>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</si>
  <si>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</si>
  <si>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</si>
  <si>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</si>
  <si>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</si>
  <si>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</si>
  <si>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</si>
  <si>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</si>
  <si>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</si>
  <si>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</si>
  <si>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</si>
  <si>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</si>
  <si>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</si>
  <si>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</si>
  <si>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</si>
  <si>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</si>
  <si>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</si>
  <si>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</si>
  <si>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</si>
  <si>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</si>
  <si>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</si>
  <si>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</si>
  <si>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</si>
  <si>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</si>
  <si>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</si>
  <si>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</si>
  <si>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</si>
  <si>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</si>
  <si>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</si>
  <si>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</si>
  <si>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</si>
  <si>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</si>
  <si>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</si>
  <si>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</si>
  <si>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</si>
  <si>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</si>
  <si>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</si>
  <si>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</si>
  <si>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</si>
  <si>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</si>
  <si>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</si>
  <si>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</si>
  <si>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</si>
  <si>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</si>
  <si>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</si>
  <si>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</si>
  <si>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</si>
  <si>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</si>
  <si>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</si>
  <si>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</si>
  <si>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</si>
  <si>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</si>
  <si>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</si>
  <si>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</si>
  <si>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</si>
  <si>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</si>
  <si>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</si>
  <si>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</si>
  <si>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</si>
  <si>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</si>
  <si>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</si>
  <si>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</si>
  <si>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</si>
  <si>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</si>
  <si>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</si>
  <si>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</si>
  <si>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</si>
  <si>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</si>
  <si>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</si>
  <si>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</si>
  <si>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</si>
  <si>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</si>
  <si>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</si>
  <si>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</si>
  <si>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</si>
  <si>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</si>
  <si>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</si>
  <si>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</si>
  <si>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</si>
  <si>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</si>
  <si>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</si>
  <si>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</si>
  <si>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</si>
  <si>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</si>
  <si>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</si>
  <si>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</si>
  <si>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</si>
  <si>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</si>
  <si>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</si>
  <si>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</si>
  <si>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</si>
  <si>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</si>
  <si>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</si>
  <si>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</si>
  <si>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</si>
  <si>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</si>
  <si>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</si>
  <si>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</si>
  <si>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</si>
  <si>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</si>
  <si>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</si>
  <si>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</si>
  <si>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</si>
  <si>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</si>
  <si>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</si>
  <si>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</si>
  <si>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</si>
  <si>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</si>
  <si>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</si>
  <si>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</si>
  <si>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</si>
  <si>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</si>
  <si>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</si>
  <si>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</si>
  <si>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</si>
  <si>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</si>
  <si>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</si>
  <si>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</si>
  <si>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</si>
  <si>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</si>
  <si>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</si>
  <si>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</si>
  <si>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</si>
  <si>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</si>
  <si>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</si>
  <si>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</si>
  <si>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</si>
  <si>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</si>
  <si>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</si>
  <si>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</si>
  <si>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</si>
  <si>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</si>
  <si>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</si>
  <si>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</si>
  <si>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</si>
  <si>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</si>
  <si>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</si>
  <si>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</si>
  <si>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</si>
  <si>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</si>
  <si>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</si>
  <si>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</si>
  <si>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</si>
  <si>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</si>
  <si>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</si>
  <si>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</si>
  <si>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</si>
  <si>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</si>
  <si>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</si>
  <si>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</si>
  <si>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</si>
  <si>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</si>
  <si>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</si>
  <si>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</si>
  <si>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</si>
  <si>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</si>
  <si>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</si>
  <si>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</si>
  <si>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</si>
  <si>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</si>
  <si>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</si>
  <si>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</si>
  <si>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</si>
  <si>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</si>
  <si>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</si>
  <si>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</si>
  <si>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</si>
  <si>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</si>
  <si>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</si>
  <si>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</si>
  <si>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</si>
  <si>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</si>
  <si>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</si>
  <si>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</si>
  <si>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</si>
  <si>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</si>
  <si>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</si>
  <si>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</si>
  <si>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</si>
  <si>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</si>
  <si>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</si>
  <si>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</si>
  <si>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</si>
  <si>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</si>
  <si>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</si>
  <si>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</si>
  <si>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</si>
  <si>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</si>
  <si>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</si>
  <si>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</si>
  <si>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</si>
  <si>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</si>
  <si>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</si>
  <si>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</si>
  <si>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</si>
  <si>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</si>
  <si>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</si>
  <si>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</si>
  <si>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</si>
  <si>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</si>
  <si>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</si>
  <si>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</si>
  <si>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</si>
  <si>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</si>
  <si>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</si>
  <si>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</si>
  <si>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</si>
  <si>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</si>
  <si>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</si>
  <si>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</si>
  <si>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</si>
  <si>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</si>
  <si>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</si>
  <si>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</si>
  <si>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</si>
  <si>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</si>
  <si>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</si>
  <si>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</si>
  <si>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</si>
  <si>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</si>
  <si>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</si>
  <si>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</si>
  <si>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</si>
  <si>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</si>
  <si>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</si>
  <si>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</si>
  <si>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</si>
  <si>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</si>
  <si>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</si>
  <si>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</si>
  <si>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</si>
  <si>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</si>
  <si>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</si>
  <si>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</si>
  <si>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</si>
  <si>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</si>
  <si>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</si>
  <si>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</si>
  <si>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</si>
  <si>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</si>
  <si>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</si>
  <si>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</si>
  <si>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</si>
  <si>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</si>
  <si>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</si>
  <si>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</si>
  <si>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</si>
  <si>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</si>
  <si>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</si>
  <si>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</si>
  <si>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</si>
  <si>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</si>
  <si>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</si>
  <si>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</si>
  <si>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</si>
  <si>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</si>
  <si>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</si>
  <si>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</si>
  <si>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</si>
  <si>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</si>
  <si>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</si>
  <si>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</si>
  <si>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</si>
  <si>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</si>
  <si>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</si>
  <si>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</si>
  <si>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</si>
  <si>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</si>
  <si>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</si>
  <si>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</si>
  <si>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</si>
  <si>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</si>
  <si>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</si>
  <si>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</si>
  <si>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</si>
  <si>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</si>
  <si>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</si>
  <si>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</si>
  <si>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</si>
  <si>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</si>
  <si>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</si>
  <si>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</si>
  <si>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</si>
  <si>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</si>
  <si>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</si>
  <si>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</si>
  <si>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</si>
  <si>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</si>
  <si>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</si>
  <si>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</si>
  <si>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</si>
  <si>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</si>
  <si>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</si>
  <si>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</si>
  <si>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</si>
  <si>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</si>
  <si>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</si>
  <si>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</si>
  <si>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</si>
  <si>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</si>
  <si>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</si>
  <si>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</si>
  <si>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</si>
  <si>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</si>
  <si>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</si>
  <si>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</si>
  <si>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</si>
  <si>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</si>
  <si>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</si>
  <si>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</si>
  <si>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</si>
  <si>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</si>
  <si>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</si>
  <si>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</si>
  <si>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</si>
  <si>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</si>
  <si>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</si>
  <si>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</si>
  <si>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</si>
  <si>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</si>
  <si>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</si>
  <si>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</si>
  <si>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</si>
  <si>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</si>
  <si>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</si>
  <si>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</si>
  <si>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</si>
  <si>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</si>
  <si>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</si>
  <si>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</si>
  <si>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</si>
  <si>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</si>
  <si>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</si>
  <si>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</si>
  <si>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</si>
  <si>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</si>
  <si>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</si>
  <si>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</si>
  <si>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</si>
  <si>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</si>
  <si>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</si>
  <si>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</si>
  <si>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</si>
  <si>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</si>
  <si>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</si>
  <si>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</si>
  <si>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</si>
  <si>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</si>
  <si>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</si>
  <si>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</si>
  <si>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</si>
  <si>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</si>
  <si>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</si>
  <si>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</si>
  <si>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</si>
  <si>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</si>
  <si>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</si>
  <si>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</si>
  <si>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</si>
  <si>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</si>
  <si>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</si>
  <si>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</si>
  <si>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</si>
  <si>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</si>
  <si>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</si>
  <si>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</si>
  <si>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</si>
  <si>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</si>
  <si>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</si>
  <si>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</si>
  <si>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</si>
  <si>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</si>
  <si>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</si>
  <si>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</si>
  <si>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</si>
  <si>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</si>
  <si>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</si>
  <si>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</si>
  <si>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</si>
  <si>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</si>
  <si>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</si>
  <si>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</si>
  <si>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</si>
  <si>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</si>
  <si>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</si>
  <si>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</si>
  <si>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</si>
  <si>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</si>
  <si>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</si>
  <si>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</si>
  <si>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</si>
  <si>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</si>
  <si>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</si>
  <si>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</si>
  <si>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</si>
  <si>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</si>
  <si>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</si>
  <si>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</si>
  <si>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</si>
  <si>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</si>
  <si>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</si>
  <si>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</si>
  <si>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</si>
  <si>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</si>
  <si>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</si>
  <si>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</si>
  <si>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</si>
  <si>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</si>
  <si>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</si>
  <si>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</si>
  <si>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</si>
  <si>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</si>
  <si>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</si>
  <si>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</si>
  <si>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</si>
  <si>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</si>
  <si>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</si>
  <si>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</si>
  <si>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</si>
  <si>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</si>
  <si>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</si>
  <si>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</si>
  <si>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</si>
  <si>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</si>
  <si>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</si>
  <si>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</si>
  <si>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</si>
  <si>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</si>
  <si>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</si>
  <si>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</si>
  <si>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</si>
  <si>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</si>
  <si>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</si>
  <si>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</si>
  <si>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</si>
  <si>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</si>
  <si>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</si>
  <si>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</si>
  <si>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</si>
  <si>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</si>
  <si>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</si>
  <si>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</si>
  <si>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</si>
  <si>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</si>
  <si>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</si>
  <si>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</si>
  <si>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</si>
  <si>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</si>
  <si>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</si>
  <si>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</si>
  <si>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</si>
  <si>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</si>
  <si>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</si>
  <si>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</si>
  <si>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</si>
  <si>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</si>
  <si>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</si>
  <si>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</si>
  <si>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</si>
  <si>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</si>
  <si>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</si>
  <si>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</si>
  <si>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</si>
  <si>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</si>
  <si>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</si>
  <si>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</si>
  <si>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</si>
  <si>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</si>
  <si>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</si>
  <si>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</si>
  <si>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</si>
  <si>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</si>
  <si>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</si>
  <si>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</si>
  <si>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</si>
  <si>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</si>
  <si>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</si>
  <si>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</si>
  <si>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</si>
  <si>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</si>
  <si>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</si>
  <si>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</si>
  <si>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</si>
  <si>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</si>
  <si>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</si>
  <si>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</si>
  <si>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</si>
  <si>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</si>
  <si>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</si>
  <si>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</si>
  <si>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</si>
  <si>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</si>
  <si>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</si>
  <si>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</si>
  <si>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</si>
  <si>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</si>
  <si>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</si>
  <si>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</si>
  <si>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</si>
  <si>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</si>
  <si>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</si>
  <si>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</si>
  <si>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</si>
  <si>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</si>
  <si>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</si>
  <si>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</si>
  <si>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</si>
  <si>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</si>
  <si>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</si>
  <si>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</si>
  <si>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</si>
  <si>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</si>
  <si>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</si>
  <si>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</si>
  <si>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</si>
  <si>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</si>
  <si>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</si>
  <si>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</si>
  <si>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</si>
  <si>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</si>
  <si>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</si>
  <si>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</si>
  <si>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</si>
  <si>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</si>
  <si>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</si>
  <si>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</si>
  <si>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</si>
  <si>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</si>
  <si>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</si>
  <si>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</si>
  <si>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</si>
  <si>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</si>
  <si>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</si>
  <si>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</si>
  <si>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</si>
  <si>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</si>
  <si>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</si>
  <si>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</si>
  <si>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</si>
  <si>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</si>
  <si>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</si>
  <si>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</si>
  <si>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</si>
  <si>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</si>
  <si>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</si>
  <si>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</si>
  <si>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</si>
  <si>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</si>
  <si>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</si>
  <si>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</si>
  <si>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</si>
  <si>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</si>
  <si>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</si>
  <si>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</si>
  <si>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</si>
  <si>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</si>
  <si>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</si>
  <si>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</si>
  <si>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</si>
  <si>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</si>
  <si>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</si>
  <si>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</si>
  <si>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</si>
  <si>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</si>
  <si>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</si>
  <si>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</si>
  <si>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</si>
  <si>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</si>
  <si>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</si>
  <si>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</si>
  <si>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</si>
  <si>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</si>
  <si>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</si>
  <si>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</si>
  <si>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</si>
  <si>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</si>
  <si>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</si>
  <si>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</si>
  <si>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</si>
  <si>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</si>
  <si>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</si>
  <si>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</si>
  <si>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</si>
  <si>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</si>
  <si>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</si>
  <si>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</si>
  <si>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</si>
  <si>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</si>
  <si>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</si>
  <si>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</si>
  <si>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</si>
  <si>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</si>
  <si>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</si>
  <si>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</si>
  <si>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</si>
  <si>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</si>
  <si>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</si>
  <si>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</si>
  <si>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</si>
  <si>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</si>
  <si>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</si>
  <si>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</si>
  <si>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</si>
  <si>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</si>
  <si>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</si>
  <si>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</si>
  <si>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</si>
  <si>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</si>
  <si>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</si>
  <si>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</si>
  <si>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</si>
  <si>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</si>
  <si>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</si>
  <si>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</si>
  <si>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</si>
  <si>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</si>
  <si>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</si>
  <si>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</si>
  <si>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</si>
  <si>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</si>
  <si>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</si>
  <si>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</si>
  <si>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</si>
  <si>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</si>
  <si>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</si>
  <si>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</si>
  <si>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</si>
  <si>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</si>
  <si>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</si>
  <si>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</si>
  <si>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</si>
  <si>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</si>
  <si>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</si>
  <si>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</si>
  <si>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</si>
  <si>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</si>
  <si>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</si>
  <si>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</si>
  <si>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</si>
  <si>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</si>
  <si>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</si>
  <si>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</si>
  <si>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</si>
  <si>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</si>
  <si>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</si>
  <si>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</si>
  <si>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</si>
  <si>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</si>
  <si>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</si>
  <si>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</si>
  <si>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</si>
  <si>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</si>
  <si>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</si>
  <si>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</si>
  <si>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</si>
  <si>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</si>
  <si>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</si>
  <si>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</si>
  <si>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</si>
  <si>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</si>
  <si>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</si>
  <si>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</si>
  <si>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</si>
  <si>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</si>
  <si>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</si>
  <si>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</si>
  <si>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</si>
  <si>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</si>
  <si>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</si>
  <si>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</si>
  <si>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</si>
  <si>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</si>
  <si>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</si>
  <si>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</si>
  <si>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</si>
  <si>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</si>
  <si>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</si>
  <si>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</si>
  <si>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</si>
  <si>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</si>
  <si>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</si>
  <si>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</si>
  <si>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</si>
  <si>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</si>
  <si>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</si>
  <si>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</si>
  <si>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</si>
  <si>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</si>
  <si>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</si>
  <si>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</si>
  <si>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</si>
  <si>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</si>
  <si>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</si>
  <si>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</si>
  <si>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</si>
  <si>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</si>
  <si>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</si>
  <si>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</si>
  <si>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</si>
  <si>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</si>
  <si>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</si>
  <si>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</si>
  <si>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</si>
  <si>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</si>
  <si>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</si>
  <si>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</si>
  <si>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</si>
  <si>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</si>
  <si>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</si>
  <si>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</si>
  <si>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</si>
  <si>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</si>
  <si>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</si>
  <si>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</si>
  <si>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</si>
  <si>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</si>
  <si>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</si>
  <si>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</si>
  <si>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</si>
  <si>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</si>
  <si>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</si>
  <si>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</si>
  <si>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</si>
  <si>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</si>
  <si>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</si>
  <si>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</si>
  <si>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</si>
  <si>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</si>
  <si>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</si>
  <si>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</si>
  <si>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</si>
  <si>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</si>
  <si>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</si>
  <si>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</si>
  <si>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</si>
  <si>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</si>
  <si>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</si>
  <si>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</si>
  <si>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</si>
  <si>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</si>
  <si>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</si>
  <si>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</si>
  <si>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</si>
  <si>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</si>
  <si>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</si>
  <si>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</si>
  <si>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</si>
  <si>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</si>
  <si>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</si>
  <si>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</si>
  <si>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</si>
  <si>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</si>
  <si>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</si>
  <si>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</si>
  <si>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</si>
  <si>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</si>
  <si>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</si>
  <si>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</si>
  <si>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</si>
  <si>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</si>
  <si>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</si>
  <si>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</si>
  <si>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</si>
  <si>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</si>
  <si>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</si>
  <si>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</si>
  <si>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</si>
  <si>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</si>
  <si>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</si>
  <si>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</si>
  <si>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</si>
  <si>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</si>
  <si>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</si>
  <si>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</si>
  <si>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</si>
  <si>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</si>
  <si>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</si>
  <si>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</si>
  <si>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</si>
  <si>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</si>
  <si>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</si>
  <si>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</si>
  <si>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</si>
  <si>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</si>
  <si>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</si>
  <si>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</si>
  <si>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</si>
  <si>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</si>
  <si>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</si>
  <si>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</si>
  <si>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</si>
  <si>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</si>
  <si>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</si>
  <si>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</si>
  <si>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</si>
  <si>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</si>
  <si>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</si>
  <si>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</si>
  <si>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</si>
  <si>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</si>
  <si>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</si>
  <si>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</si>
  <si>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</si>
  <si>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</si>
  <si>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</si>
  <si>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</si>
  <si>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</si>
  <si>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</si>
  <si>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</si>
  <si>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</si>
  <si>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</si>
  <si>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</si>
  <si>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</si>
  <si>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</si>
  <si>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</si>
  <si>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</si>
  <si>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</si>
  <si>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</si>
  <si>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</si>
  <si>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</si>
  <si>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</si>
  <si>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</si>
  <si>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</si>
  <si>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</si>
  <si>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</si>
  <si>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</si>
  <si>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</si>
  <si>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</si>
  <si>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</si>
  <si>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</si>
  <si>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</si>
  <si>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</si>
  <si>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</si>
  <si>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</si>
  <si>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</si>
  <si>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</si>
  <si>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</si>
  <si>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</si>
  <si>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</si>
  <si>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</si>
  <si>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</si>
  <si>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</si>
  <si>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</si>
  <si>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</si>
  <si>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</si>
  <si>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</si>
  <si>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</si>
  <si>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</si>
  <si>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</si>
  <si>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</si>
  <si>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</si>
  <si>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</si>
  <si>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</si>
  <si>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</si>
  <si>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</si>
  <si>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</si>
  <si>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</si>
  <si>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</si>
  <si>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</si>
  <si>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</si>
  <si>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</si>
  <si>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</si>
  <si>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</si>
  <si>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</si>
  <si>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</si>
  <si>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</si>
  <si>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</si>
  <si>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</si>
  <si>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</si>
  <si>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</si>
  <si>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</si>
  <si>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</si>
  <si>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</si>
  <si>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</si>
  <si>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</si>
  <si>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</si>
  <si>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</si>
  <si>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</si>
  <si>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</si>
  <si>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</si>
  <si>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</si>
  <si>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</si>
  <si>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</si>
  <si>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</si>
  <si>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</si>
  <si>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</si>
  <si>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</si>
  <si>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</si>
  <si>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</si>
  <si>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</si>
  <si>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</si>
  <si>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</si>
  <si>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</si>
  <si>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</si>
  <si>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</si>
  <si>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</si>
  <si>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</si>
  <si>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</si>
  <si>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</si>
  <si>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</si>
  <si>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</si>
  <si>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</si>
  <si>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</si>
  <si>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</si>
  <si>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</si>
  <si>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</si>
  <si>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</si>
  <si>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</si>
  <si>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</si>
  <si>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</si>
  <si>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</si>
  <si>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</si>
  <si>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</si>
  <si>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</si>
  <si>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</si>
  <si>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</si>
  <si>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</si>
  <si>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</si>
  <si>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</si>
  <si>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</si>
  <si>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</si>
  <si>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</si>
  <si>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</si>
  <si>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</si>
  <si>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</si>
  <si>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</si>
  <si>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</si>
  <si>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</si>
  <si>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</si>
  <si>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</si>
  <si>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</si>
  <si>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</si>
  <si>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</si>
  <si>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</si>
  <si>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</si>
  <si>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</si>
  <si>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</si>
  <si>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</si>
  <si>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</si>
  <si>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</si>
  <si>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</si>
  <si>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</si>
  <si>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</si>
  <si>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</si>
  <si>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</si>
  <si>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</si>
  <si>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</si>
  <si>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</si>
  <si>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</si>
  <si>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</si>
  <si>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</si>
  <si>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</si>
  <si>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</si>
  <si>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</si>
  <si>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</si>
  <si>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</si>
  <si>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</si>
  <si>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</si>
  <si>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</si>
  <si>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</si>
  <si>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</si>
  <si>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</si>
  <si>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</si>
  <si>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</si>
  <si>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</si>
  <si>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</si>
  <si>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</si>
  <si>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</si>
  <si>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</si>
  <si>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</si>
  <si>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</si>
  <si>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</si>
  <si>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</si>
  <si>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</si>
  <si>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</si>
  <si>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</si>
  <si>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</si>
  <si>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</si>
  <si>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</si>
  <si>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</si>
  <si>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</si>
  <si>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</si>
  <si>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</si>
  <si>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</si>
  <si>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</si>
  <si>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</si>
  <si>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</si>
  <si>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</si>
  <si>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</si>
  <si>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</si>
  <si>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</si>
  <si>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</si>
  <si>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</si>
  <si>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</si>
  <si>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</si>
  <si>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</si>
  <si>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</si>
  <si>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</si>
  <si>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</si>
  <si>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</si>
  <si>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</si>
  <si>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</si>
  <si>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</si>
  <si>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</si>
  <si>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</si>
  <si>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</si>
  <si>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</si>
  <si>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</si>
  <si>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</si>
  <si>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</si>
  <si>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</si>
  <si>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</si>
  <si>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</si>
  <si>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</si>
  <si>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</si>
  <si>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</si>
  <si>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</si>
  <si>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</si>
  <si>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</si>
  <si>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</si>
  <si>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</si>
  <si>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</si>
  <si>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</si>
  <si>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</si>
  <si>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</si>
  <si>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</si>
  <si>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</si>
  <si>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</si>
  <si>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</si>
  <si>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</si>
  <si>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</si>
  <si>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</si>
  <si>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</si>
  <si>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</si>
  <si>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</si>
  <si>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</si>
  <si>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</si>
  <si>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</si>
  <si>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</si>
  <si>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</si>
  <si>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</si>
  <si>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</si>
  <si>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</si>
  <si>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</si>
  <si>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</si>
  <si>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</si>
  <si>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</si>
  <si>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</si>
  <si>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</si>
  <si>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</si>
  <si>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</si>
  <si>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</si>
  <si>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</si>
  <si>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</si>
  <si>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</si>
  <si>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</si>
  <si>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</si>
  <si>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</si>
  <si>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</si>
  <si>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</si>
  <si>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</si>
  <si>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</si>
  <si>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</si>
  <si>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</si>
  <si>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</si>
  <si>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</si>
  <si>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</si>
  <si>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</si>
  <si>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</si>
  <si>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</si>
  <si>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</si>
  <si>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</si>
  <si>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</si>
  <si>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</si>
  <si>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</si>
  <si>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</si>
  <si>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</si>
  <si>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</si>
  <si>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</si>
  <si>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</si>
  <si>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</si>
  <si>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</si>
  <si>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</si>
  <si>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</si>
  <si>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</si>
  <si>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</si>
  <si>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</si>
  <si>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</si>
  <si>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</si>
  <si>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</si>
  <si>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</si>
  <si>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</si>
  <si>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</si>
  <si>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</si>
  <si>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</si>
  <si>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</si>
  <si>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</si>
  <si>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</si>
  <si>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</si>
  <si>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</si>
  <si>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</si>
  <si>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</si>
  <si>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</si>
  <si>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</si>
  <si>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</si>
  <si>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</si>
  <si>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</si>
  <si>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</si>
  <si>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</si>
  <si>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</si>
  <si>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</si>
  <si>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</si>
  <si>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</si>
  <si>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</si>
  <si>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</si>
  <si>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</si>
  <si>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</si>
  <si>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</si>
  <si>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</si>
  <si>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</si>
  <si>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</si>
  <si>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</si>
  <si>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</si>
  <si>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</si>
  <si>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</si>
  <si>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</si>
  <si>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</si>
  <si>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</si>
  <si>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</si>
  <si>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</si>
  <si>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</si>
  <si>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</si>
  <si>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</si>
  <si>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</si>
  <si>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</si>
  <si>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</si>
  <si>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</si>
  <si>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</si>
  <si>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</si>
  <si>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</si>
  <si>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</si>
  <si>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</si>
  <si>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</si>
  <si>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</si>
  <si>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</si>
  <si>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</si>
  <si>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</si>
  <si>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</si>
  <si>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</si>
  <si>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</si>
  <si>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</si>
  <si>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</si>
  <si>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</si>
  <si>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</si>
  <si>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</si>
  <si>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</si>
  <si>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</si>
  <si>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</si>
  <si>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</si>
  <si>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</si>
  <si>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</si>
  <si>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</si>
  <si>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</si>
  <si>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</si>
  <si>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</si>
  <si>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</si>
  <si>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</si>
  <si>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</si>
  <si>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</si>
  <si>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</si>
  <si>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</si>
  <si>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</si>
  <si>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</si>
  <si>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</si>
  <si>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</si>
  <si>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</si>
  <si>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</si>
  <si>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</si>
  <si>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</si>
  <si>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</si>
  <si>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</si>
  <si>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</si>
  <si>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</si>
  <si>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</si>
  <si>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</si>
  <si>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</si>
  <si>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</si>
  <si>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</si>
  <si>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</si>
  <si>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</si>
  <si>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</si>
  <si>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</si>
  <si>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</si>
  <si>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</si>
  <si>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</si>
  <si>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</si>
  <si>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</si>
  <si>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</si>
  <si>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</si>
  <si>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</si>
  <si>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</si>
  <si>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</si>
  <si>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</si>
  <si>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</si>
  <si>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</si>
  <si>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</si>
  <si>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</si>
  <si>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</si>
  <si>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</si>
  <si>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</si>
  <si>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</si>
  <si>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</si>
  <si>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</si>
  <si>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</si>
  <si>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</si>
  <si>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</si>
  <si>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</si>
  <si>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</si>
  <si>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</si>
  <si>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</si>
  <si>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</si>
  <si>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</si>
  <si>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</si>
  <si>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</si>
  <si>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</si>
  <si>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</si>
  <si>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</si>
  <si>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</si>
  <si>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</si>
  <si>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</si>
  <si>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</si>
  <si>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</si>
  <si>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</si>
  <si>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</si>
  <si>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</si>
  <si>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</si>
  <si>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</si>
  <si>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</si>
  <si>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</si>
  <si>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</si>
  <si>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</si>
  <si>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</si>
  <si>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</si>
  <si>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</si>
  <si>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</si>
  <si>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</si>
  <si>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</si>
  <si>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</si>
  <si>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</si>
  <si>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</si>
  <si>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</si>
  <si>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</si>
  <si>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</si>
  <si>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</si>
  <si>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</si>
  <si>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</si>
  <si>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</si>
  <si>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</si>
  <si>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</si>
  <si>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</si>
  <si>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</si>
  <si>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</si>
  <si>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</si>
  <si>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</si>
  <si>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</si>
  <si>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</si>
  <si>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</si>
  <si>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</si>
  <si>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</si>
  <si>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</si>
  <si>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</si>
  <si>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</si>
  <si>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</si>
  <si>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</si>
  <si>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</si>
  <si>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</si>
  <si>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</si>
  <si>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</si>
  <si>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</si>
  <si>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</si>
  <si>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</si>
  <si>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</si>
  <si>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</si>
  <si>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</si>
  <si>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</si>
  <si>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</si>
  <si>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</si>
  <si>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</si>
  <si>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</si>
  <si>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</si>
  <si>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</si>
  <si>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</si>
  <si>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</si>
  <si>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</si>
  <si>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</si>
  <si>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</si>
  <si>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</si>
  <si>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</si>
  <si>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</si>
  <si>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</si>
  <si>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</si>
  <si>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</si>
  <si>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</si>
  <si>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</si>
  <si>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</si>
  <si>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</si>
  <si>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</si>
  <si>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</si>
  <si>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</si>
  <si>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</si>
  <si>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</si>
  <si>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</si>
  <si>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</si>
  <si>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</si>
  <si>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</si>
  <si>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</si>
  <si>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</si>
  <si>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</si>
  <si>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</si>
  <si>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</si>
  <si>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</si>
  <si>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</si>
  <si>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</si>
  <si>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</si>
  <si>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</si>
  <si>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</si>
  <si>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</si>
  <si>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</si>
  <si>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</si>
  <si>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</si>
  <si>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</si>
  <si>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</si>
  <si>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</si>
  <si>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</si>
  <si>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</si>
  <si>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</si>
  <si>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</si>
  <si>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</si>
  <si>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</si>
  <si>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</si>
  <si>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</si>
  <si>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</si>
  <si>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</si>
  <si>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</si>
  <si>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</si>
  <si>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</si>
  <si>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</si>
  <si>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</si>
  <si>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</si>
  <si>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</si>
  <si>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</si>
  <si>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</si>
  <si>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</si>
  <si>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</si>
  <si>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</si>
  <si>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</si>
  <si>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</si>
  <si>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</si>
  <si>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</si>
  <si>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</si>
  <si>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</si>
  <si>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</si>
  <si>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</si>
  <si>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</si>
  <si>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</si>
  <si>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</si>
  <si>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</si>
  <si>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</si>
  <si>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</si>
  <si>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</si>
  <si>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</si>
  <si>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</si>
  <si>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</si>
  <si>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</si>
  <si>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</si>
  <si>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</si>
  <si>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</si>
  <si>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</si>
  <si>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</si>
  <si>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</si>
  <si>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</si>
  <si>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</si>
  <si>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</si>
  <si>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</si>
  <si>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</si>
  <si>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</si>
  <si>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</si>
  <si>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</si>
  <si>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</si>
  <si>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</si>
  <si>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</si>
  <si>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</si>
  <si>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</si>
  <si>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</si>
  <si>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</si>
  <si>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</si>
  <si>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</si>
  <si>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</si>
  <si>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</si>
  <si>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</si>
  <si>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</si>
  <si>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</si>
  <si>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</si>
  <si>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</si>
  <si>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</si>
  <si>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</si>
  <si>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</si>
  <si>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</si>
  <si>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</si>
  <si>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</si>
  <si>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</si>
  <si>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</si>
  <si>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</si>
  <si>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</si>
  <si>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</si>
  <si>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</si>
  <si>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</si>
  <si>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</si>
  <si>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</si>
  <si>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</si>
  <si>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</si>
  <si>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</si>
  <si>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</si>
  <si>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</si>
  <si>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</si>
  <si>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</si>
  <si>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</si>
  <si>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</si>
  <si>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</si>
  <si>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</si>
  <si>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</si>
  <si>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</si>
  <si>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</si>
  <si>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</si>
  <si>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</si>
  <si>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</si>
  <si>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</si>
  <si>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</si>
  <si>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</si>
  <si>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</si>
  <si>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</si>
  <si>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</si>
  <si>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</si>
  <si>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</si>
  <si>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</si>
  <si>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</si>
  <si>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</si>
  <si>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</si>
  <si>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</si>
  <si>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</si>
  <si>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</si>
  <si>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</si>
  <si>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</si>
  <si>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</si>
  <si>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</si>
  <si>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</si>
  <si>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</si>
  <si>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</si>
  <si>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</si>
  <si>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</si>
  <si>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</si>
  <si>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</si>
  <si>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</si>
  <si>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</si>
  <si>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</si>
  <si>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</si>
  <si>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</si>
  <si>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</si>
  <si>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</si>
  <si>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</si>
  <si>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</si>
  <si>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</si>
  <si>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</si>
  <si>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</si>
  <si>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</si>
  <si>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</si>
  <si>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</si>
  <si>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</si>
  <si>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</si>
  <si>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</si>
  <si>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</si>
  <si>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</si>
  <si>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</si>
  <si>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</si>
  <si>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</si>
  <si>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</si>
  <si>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</si>
  <si>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</si>
  <si>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</si>
  <si>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</si>
  <si>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</si>
  <si>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</si>
  <si>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</si>
  <si>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</si>
  <si>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</si>
  <si>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</si>
  <si>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</si>
  <si>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</si>
  <si>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</si>
  <si>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</si>
  <si>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</si>
  <si>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</si>
  <si>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</si>
  <si>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</si>
  <si>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</si>
  <si>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</si>
  <si>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</si>
  <si>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</si>
  <si>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</si>
  <si>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</si>
  <si>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</si>
  <si>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</si>
  <si>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</si>
  <si>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</si>
  <si>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</si>
  <si>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</si>
  <si>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</si>
  <si>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</si>
  <si>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</si>
  <si>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</si>
  <si>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</si>
  <si>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</si>
  <si>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</si>
  <si>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</si>
  <si>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</si>
  <si>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</si>
  <si>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</si>
  <si>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</si>
  <si>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</si>
  <si>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</si>
  <si>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</si>
  <si>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</si>
  <si>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</si>
  <si>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</si>
  <si>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</si>
  <si>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</si>
  <si>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</si>
  <si>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</si>
  <si>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</si>
  <si>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</si>
  <si>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</si>
  <si>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</si>
  <si>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</si>
  <si>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</si>
  <si>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</si>
  <si>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</si>
  <si>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</si>
  <si>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</si>
  <si>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</si>
  <si>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</si>
  <si>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</si>
  <si>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</si>
  <si>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</si>
  <si>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</si>
  <si>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</si>
  <si>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</si>
  <si>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</si>
  <si>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</si>
  <si>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</si>
  <si>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</si>
  <si>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</si>
  <si>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</si>
  <si>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</si>
  <si>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</si>
  <si>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</si>
  <si>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</si>
  <si>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</si>
  <si>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</si>
  <si>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</si>
  <si>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</si>
  <si>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</si>
  <si>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</si>
  <si>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</si>
  <si>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</si>
  <si>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</si>
  <si>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</si>
  <si>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</si>
  <si>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</si>
  <si>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</si>
  <si>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</si>
  <si>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</si>
  <si>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</si>
  <si>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</si>
  <si>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</si>
  <si>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</si>
  <si>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</si>
  <si>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</si>
  <si>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</si>
  <si>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</si>
  <si>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</si>
  <si>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</si>
  <si>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</si>
  <si>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</si>
  <si>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</si>
  <si>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</si>
  <si>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</si>
  <si>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</si>
  <si>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</si>
  <si>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</si>
  <si>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</si>
  <si>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</si>
  <si>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</si>
  <si>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</si>
  <si>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</si>
  <si>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</si>
  <si>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</si>
  <si>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</si>
  <si>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</si>
  <si>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</si>
  <si>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</si>
  <si>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</si>
  <si>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</si>
  <si>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</si>
  <si>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</si>
  <si>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</si>
  <si>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</si>
  <si>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</si>
  <si>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</si>
  <si>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</si>
  <si>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</si>
  <si>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</si>
  <si>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</si>
  <si>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</si>
  <si>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</si>
  <si>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</si>
  <si>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</si>
  <si>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</si>
  <si>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</si>
  <si>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</si>
  <si>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</si>
  <si>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</si>
  <si>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</si>
  <si>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</si>
  <si>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</si>
  <si>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</si>
  <si>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</si>
  <si>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</si>
  <si>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</si>
  <si>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</si>
  <si>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</si>
  <si>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</si>
  <si>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</si>
  <si>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</si>
  <si>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</si>
  <si>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</si>
  <si>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</si>
  <si>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</si>
  <si>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</si>
  <si>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</si>
  <si>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</si>
  <si>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</si>
  <si>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</si>
  <si>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</si>
  <si>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</si>
  <si>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</si>
  <si>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</si>
  <si>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</si>
  <si>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</si>
  <si>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</si>
  <si>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</si>
  <si>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</si>
  <si>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</si>
  <si>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</si>
  <si>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</si>
  <si>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</si>
  <si>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</si>
  <si>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</si>
  <si>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</si>
  <si>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</si>
  <si>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</si>
  <si>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</si>
  <si>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</si>
  <si>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</si>
  <si>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</si>
  <si>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</si>
  <si>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</si>
  <si>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</si>
  <si>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</si>
  <si>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</si>
  <si>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</si>
  <si>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</si>
  <si>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</si>
  <si>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</si>
  <si>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</si>
  <si>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</si>
  <si>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</si>
  <si>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</si>
  <si>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</si>
  <si>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</si>
  <si>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</si>
  <si>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</si>
  <si>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</si>
  <si>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</si>
  <si>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</si>
  <si>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</si>
  <si>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</si>
  <si>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</si>
  <si>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</si>
  <si>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</si>
  <si>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</si>
  <si>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</si>
  <si>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</si>
  <si>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</si>
  <si>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</si>
  <si>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</si>
  <si>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</si>
  <si>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</si>
  <si>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</si>
  <si>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</si>
  <si>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</si>
  <si>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</si>
  <si>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</si>
  <si>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</si>
  <si>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</si>
  <si>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</si>
  <si>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</si>
  <si>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</si>
  <si>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</si>
  <si>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</si>
  <si>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</si>
  <si>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</si>
  <si>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</si>
  <si>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</si>
  <si>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</si>
  <si>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</si>
  <si>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</si>
  <si>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</si>
  <si>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</si>
  <si>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</si>
  <si>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</si>
  <si>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</si>
  <si>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</si>
  <si>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</si>
  <si>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</si>
  <si>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</si>
  <si>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</si>
  <si>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</si>
  <si>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</si>
  <si>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</si>
  <si>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</si>
  <si>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</si>
  <si>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</si>
  <si>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</si>
  <si>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</si>
  <si>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</si>
  <si>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</si>
  <si>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</si>
  <si>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</si>
  <si>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</si>
  <si>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</si>
  <si>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</si>
  <si>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</si>
  <si>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</si>
  <si>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</si>
  <si>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</si>
  <si>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</si>
  <si>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</si>
  <si>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</si>
  <si>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</si>
  <si>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</si>
  <si>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</si>
  <si>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</si>
  <si>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</si>
  <si>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</si>
  <si>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</si>
  <si>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</si>
  <si>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</si>
  <si>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</si>
  <si>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</si>
  <si>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</si>
  <si>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</si>
  <si>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</si>
  <si>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</si>
  <si>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</si>
  <si>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</si>
  <si>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</si>
  <si>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</si>
  <si>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</si>
  <si>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</si>
  <si>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</si>
  <si>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</si>
  <si>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</si>
  <si>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</si>
  <si>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</si>
  <si>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</si>
  <si>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</si>
  <si>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</si>
  <si>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</si>
  <si>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</si>
  <si>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</si>
  <si>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</si>
  <si>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</si>
  <si>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</si>
  <si>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</si>
  <si>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</si>
  <si>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</si>
  <si>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</si>
  <si>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</si>
  <si>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</si>
  <si>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</si>
  <si>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</si>
  <si>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</si>
  <si>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</si>
  <si>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</si>
  <si>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</si>
  <si>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</si>
  <si>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</si>
  <si>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</si>
  <si>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</si>
  <si>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</si>
  <si>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</si>
  <si>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</si>
  <si>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</si>
  <si>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</si>
  <si>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</si>
  <si>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</si>
  <si>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</si>
  <si>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</si>
  <si>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</si>
  <si>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</si>
  <si>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</si>
  <si>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</si>
  <si>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</si>
  <si>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</si>
  <si>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</si>
  <si>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</si>
  <si>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</si>
  <si>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</si>
  <si>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</si>
  <si>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</si>
  <si>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</si>
  <si>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</si>
  <si>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</si>
  <si>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</si>
  <si>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</si>
  <si>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</si>
  <si>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</si>
  <si>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</si>
  <si>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</si>
  <si>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</si>
  <si>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</si>
  <si>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</si>
  <si>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</si>
  <si>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</si>
  <si>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</si>
  <si>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</si>
  <si>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</si>
  <si>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</si>
  <si>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</si>
  <si>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</si>
  <si>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</si>
  <si>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</si>
  <si>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</si>
  <si>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</si>
  <si>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</si>
  <si>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</si>
  <si>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</si>
  <si>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</si>
  <si>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</si>
  <si>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</si>
  <si>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</si>
  <si>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</si>
  <si>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</si>
  <si>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</si>
  <si>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</si>
  <si>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</si>
  <si>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</si>
  <si>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</si>
  <si>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</si>
  <si>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</si>
  <si>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</si>
  <si>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</si>
  <si>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</si>
  <si>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</si>
  <si>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</si>
  <si>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</si>
  <si>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</si>
  <si>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</si>
  <si>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</si>
  <si>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</si>
  <si>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</si>
  <si>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</si>
  <si>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</si>
  <si>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</si>
  <si>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</si>
  <si>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</si>
  <si>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</si>
  <si>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</si>
  <si>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</si>
  <si>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</si>
  <si>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</si>
  <si>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</si>
  <si>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</si>
  <si>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</si>
  <si>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</si>
  <si>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</si>
  <si>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</si>
  <si>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</si>
  <si>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</si>
  <si>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</si>
  <si>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</si>
  <si>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</si>
  <si>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</si>
  <si>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</si>
  <si>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</si>
  <si>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</si>
  <si>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</si>
  <si>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</si>
  <si>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</si>
  <si>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</si>
  <si>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</si>
  <si>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</si>
  <si>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</si>
  <si>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</si>
  <si>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</si>
  <si>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</si>
  <si>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</si>
  <si>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</si>
  <si>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</si>
  <si>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</si>
  <si>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</si>
  <si>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</si>
  <si>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</si>
  <si>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</si>
  <si>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</si>
  <si>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</si>
  <si>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</si>
  <si>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</si>
  <si>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</si>
  <si>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</si>
  <si>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</si>
  <si>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</si>
  <si>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</si>
  <si>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</si>
  <si>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</si>
  <si>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</si>
  <si>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</si>
  <si>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</si>
  <si>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</si>
  <si>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</si>
  <si>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</si>
  <si>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</si>
  <si>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</si>
  <si>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</si>
  <si>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</si>
  <si>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</si>
  <si>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</si>
  <si>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</si>
  <si>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</si>
  <si>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</si>
  <si>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</si>
  <si>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</si>
  <si>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</si>
  <si>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</si>
  <si>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</si>
  <si>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</si>
  <si>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</si>
  <si>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</si>
  <si>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</si>
  <si>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</si>
  <si>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</si>
  <si>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</si>
  <si>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</si>
  <si>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</si>
  <si>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</si>
  <si>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</si>
  <si>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</si>
  <si>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</si>
  <si>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</si>
  <si>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</si>
  <si>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</si>
  <si>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</si>
  <si>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</si>
  <si>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</si>
  <si>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</si>
  <si>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</si>
  <si>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</si>
  <si>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</si>
  <si>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</si>
  <si>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</si>
  <si>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</si>
  <si>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</si>
  <si>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</si>
  <si>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</si>
  <si>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</si>
  <si>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</si>
  <si>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</si>
  <si>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</si>
  <si>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</si>
  <si>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</si>
  <si>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</si>
  <si>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</si>
  <si>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</si>
  <si>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</si>
  <si>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</si>
  <si>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</si>
  <si>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</si>
  <si>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</si>
  <si>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</si>
  <si>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</si>
  <si>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</si>
  <si>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</si>
  <si>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</si>
  <si>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</si>
  <si>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</si>
  <si>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</si>
  <si>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</si>
  <si>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</si>
  <si>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</si>
  <si>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</si>
  <si>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</si>
  <si>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</si>
  <si>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</si>
  <si>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</si>
  <si>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</si>
  <si>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</si>
  <si>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</si>
  <si>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</si>
  <si>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</si>
  <si>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</si>
  <si>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</si>
  <si>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</si>
  <si>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</si>
  <si>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</si>
  <si>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</si>
  <si>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</si>
  <si>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</si>
  <si>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</si>
  <si>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</si>
  <si>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</si>
  <si>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</si>
  <si>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</si>
  <si>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</si>
  <si>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</si>
  <si>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</si>
  <si>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</si>
  <si>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</si>
  <si>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</si>
  <si>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</si>
  <si>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</si>
  <si>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</si>
  <si>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</si>
  <si>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</si>
  <si>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</si>
  <si>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</si>
  <si>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</si>
  <si>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</si>
  <si>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</si>
  <si>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</si>
  <si>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</si>
  <si>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</si>
  <si>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</si>
  <si>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</si>
  <si>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</si>
  <si>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</si>
  <si>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</si>
  <si>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</si>
  <si>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</si>
  <si>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</si>
  <si>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</si>
  <si>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</si>
  <si>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</si>
  <si>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</si>
  <si>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</si>
  <si>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</si>
  <si>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</si>
  <si>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</si>
  <si>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</si>
  <si>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</si>
  <si>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</si>
  <si>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</si>
  <si>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</si>
  <si>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</si>
  <si>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</si>
  <si>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</si>
  <si>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</si>
  <si>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</si>
  <si>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</si>
  <si>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</si>
  <si>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</si>
  <si>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</si>
  <si>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</si>
  <si>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</si>
  <si>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</si>
  <si>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</si>
  <si>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</si>
  <si>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</si>
  <si>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</si>
  <si>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</si>
  <si>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</si>
  <si>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</si>
  <si>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</si>
  <si>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</si>
  <si>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</si>
  <si>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</si>
  <si>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</si>
  <si>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</si>
  <si>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</si>
  <si>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</si>
  <si>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</si>
  <si>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</si>
  <si>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</si>
  <si>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</si>
  <si>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</si>
  <si>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</si>
  <si>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</si>
  <si>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</si>
  <si>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</si>
  <si>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</si>
  <si>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</si>
  <si>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</si>
  <si>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</si>
  <si>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</si>
  <si>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</si>
  <si>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</si>
  <si>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</si>
  <si>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</si>
  <si>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</si>
  <si>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</si>
  <si>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</si>
  <si>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</si>
  <si>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</si>
  <si>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</si>
  <si>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</si>
  <si>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</si>
  <si>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</si>
  <si>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</si>
  <si>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</si>
  <si>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</si>
  <si>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</si>
  <si>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</si>
  <si>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</si>
  <si>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</si>
  <si>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</si>
  <si>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</si>
  <si>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</si>
  <si>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</si>
  <si>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</si>
  <si>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</si>
  <si>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</si>
  <si>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</si>
  <si>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</si>
  <si>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</si>
  <si>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</si>
  <si>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</si>
  <si>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</si>
  <si>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</si>
  <si>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</si>
  <si>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</si>
  <si>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</si>
  <si>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</si>
  <si>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</si>
  <si>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</si>
  <si>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</si>
  <si>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</si>
  <si>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</si>
  <si>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</si>
  <si>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</si>
  <si>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</si>
  <si>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</si>
  <si>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</si>
  <si>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</si>
  <si>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</si>
  <si>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</si>
  <si>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</si>
  <si>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</si>
  <si>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</si>
  <si>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</si>
  <si>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</si>
  <si>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</si>
  <si>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</si>
  <si>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</si>
  <si>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</si>
  <si>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</si>
  <si>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</si>
  <si>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</si>
  <si>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</si>
  <si>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</si>
  <si>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</si>
  <si>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</si>
  <si>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</si>
  <si>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</si>
  <si>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</si>
  <si>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</si>
  <si>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</si>
  <si>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</si>
  <si>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</si>
  <si>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</si>
  <si>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</si>
  <si>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</si>
  <si>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</si>
  <si>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</si>
  <si>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</si>
  <si>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</si>
  <si>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</si>
  <si>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</si>
  <si>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</si>
  <si>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</si>
  <si>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</si>
  <si>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</si>
  <si>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</si>
  <si>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</si>
  <si>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</si>
  <si>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</si>
  <si>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</si>
  <si>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</si>
  <si>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</si>
  <si>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</si>
  <si>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</si>
  <si>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</si>
  <si>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</si>
  <si>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</si>
  <si>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</si>
  <si>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</si>
  <si>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</si>
  <si>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</si>
  <si>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</si>
  <si>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</si>
  <si>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</si>
  <si>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</si>
  <si>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</si>
  <si>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</si>
  <si>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</si>
  <si>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</si>
  <si>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</si>
  <si>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</si>
  <si>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</si>
  <si>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</si>
  <si>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</si>
  <si>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</si>
  <si>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</si>
  <si>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</si>
  <si>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</si>
  <si>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</si>
  <si>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</si>
  <si>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</si>
  <si>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</si>
  <si>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</si>
  <si>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</si>
  <si>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</si>
  <si>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</si>
  <si>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</si>
  <si>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</si>
  <si>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</si>
  <si>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</si>
  <si>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</si>
  <si>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</si>
  <si>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</si>
  <si>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</si>
  <si>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</si>
  <si>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</si>
  <si>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</si>
  <si>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</si>
  <si>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</si>
  <si>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</si>
  <si>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</si>
  <si>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</si>
  <si>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</si>
  <si>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</si>
  <si>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</si>
  <si>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</si>
  <si>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</si>
  <si>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</si>
  <si>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</si>
  <si>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</si>
  <si>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</si>
  <si>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</si>
  <si>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</si>
  <si>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</si>
  <si>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</si>
  <si>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</si>
  <si>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</si>
  <si>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</si>
  <si>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</si>
  <si>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</si>
  <si>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</si>
  <si>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</si>
  <si>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</si>
  <si>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</si>
  <si>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</si>
  <si>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</si>
  <si>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</si>
  <si>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</si>
  <si>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</si>
  <si>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</si>
  <si>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</si>
  <si>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</si>
  <si>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</si>
  <si>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</si>
  <si>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</si>
  <si>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</si>
  <si>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</si>
  <si>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</si>
  <si>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</si>
  <si>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</si>
  <si>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</si>
  <si>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</si>
  <si>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</si>
  <si>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</si>
  <si>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</si>
  <si>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</si>
  <si>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</si>
  <si>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</si>
  <si>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</si>
  <si>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</si>
  <si>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</si>
  <si>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</si>
  <si>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</si>
  <si>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</si>
  <si>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</si>
  <si>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</si>
  <si>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</si>
  <si>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</si>
  <si>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</si>
  <si>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</si>
  <si>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</si>
  <si>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</si>
  <si>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</si>
  <si>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</si>
  <si>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</si>
  <si>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</si>
  <si>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</si>
  <si>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</si>
  <si>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</si>
  <si>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</si>
  <si>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</si>
  <si>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</si>
  <si>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</si>
  <si>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</si>
  <si>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</si>
  <si>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</si>
  <si>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</si>
  <si>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</si>
  <si>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</si>
  <si>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</si>
  <si>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</si>
  <si>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</si>
  <si>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</si>
  <si>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</si>
  <si>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</si>
  <si>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</si>
  <si>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</si>
  <si>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</si>
  <si>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</si>
  <si>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</si>
  <si>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</si>
  <si>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</si>
  <si>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</si>
  <si>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</si>
  <si>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</si>
  <si>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</si>
  <si>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</si>
  <si>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</si>
  <si>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</si>
  <si>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</si>
  <si>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</si>
  <si>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</si>
  <si>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</si>
  <si>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</si>
  <si>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</si>
  <si>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</si>
  <si>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</si>
  <si>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</si>
  <si>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</si>
  <si>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</si>
  <si>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</si>
  <si>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</si>
  <si>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</si>
  <si>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</si>
  <si>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</si>
  <si>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</si>
  <si>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</si>
  <si>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</si>
  <si>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</si>
  <si>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</si>
  <si>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</si>
  <si>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</si>
  <si>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</si>
  <si>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</si>
  <si>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</si>
  <si>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</si>
  <si>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</si>
  <si>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</si>
  <si>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</si>
  <si>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</si>
  <si>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</si>
  <si>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</si>
  <si>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</si>
  <si>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</si>
  <si>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</si>
  <si>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</si>
  <si>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</si>
  <si>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</si>
  <si>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</si>
  <si>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</si>
  <si>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</si>
  <si>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</si>
  <si>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</si>
  <si>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</si>
  <si>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</si>
  <si>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</si>
  <si>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</si>
  <si>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</si>
  <si>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</si>
  <si>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</si>
  <si>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</si>
  <si>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</si>
  <si>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</si>
  <si>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</si>
  <si>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</si>
  <si>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</si>
  <si>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</si>
  <si>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</si>
  <si>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</si>
  <si>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</si>
  <si>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</si>
  <si>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</si>
  <si>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</si>
  <si>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</si>
  <si>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</si>
  <si>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</si>
  <si>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</si>
  <si>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</si>
  <si>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</si>
  <si>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</si>
  <si>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</si>
  <si>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</si>
  <si>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</si>
  <si>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</si>
  <si>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</si>
  <si>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</si>
  <si>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</si>
  <si>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</si>
  <si>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</si>
  <si>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</si>
  <si>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</si>
  <si>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</si>
  <si>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</si>
  <si>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</si>
  <si>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</si>
  <si>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</si>
  <si>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</si>
  <si>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</si>
  <si>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</si>
  <si>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</si>
  <si>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</si>
  <si>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</si>
  <si>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</si>
  <si>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</si>
  <si>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</si>
  <si>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</si>
  <si>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</si>
  <si>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</si>
  <si>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</si>
  <si>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</si>
  <si>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</si>
  <si>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</si>
  <si>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</si>
  <si>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</si>
  <si>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</si>
  <si>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</si>
  <si>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</si>
  <si>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</si>
  <si>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</si>
  <si>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</si>
  <si>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</si>
  <si>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</si>
  <si>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</si>
  <si>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</si>
  <si>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</si>
  <si>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</si>
  <si>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</si>
  <si>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</si>
  <si>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</si>
  <si>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</si>
  <si>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</si>
  <si>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</si>
  <si>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</si>
  <si>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</si>
  <si>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</si>
  <si>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</si>
  <si>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</si>
  <si>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</si>
  <si>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</si>
  <si>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</si>
  <si>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</si>
  <si>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</si>
  <si>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</si>
  <si>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</si>
  <si>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</si>
  <si>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</si>
  <si>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</si>
  <si>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</si>
  <si>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</si>
  <si>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</si>
  <si>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</si>
  <si>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</si>
  <si>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</si>
  <si>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</si>
  <si>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</si>
  <si>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</si>
  <si>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</si>
  <si>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</si>
  <si>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</si>
  <si>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</si>
  <si>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</si>
  <si>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</si>
  <si>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</si>
  <si>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</si>
  <si>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</si>
  <si>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</si>
  <si>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</si>
  <si>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</si>
  <si>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</si>
  <si>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</si>
  <si>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</si>
  <si>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</si>
  <si>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</si>
  <si>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</si>
  <si>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</si>
  <si>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</si>
  <si>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</si>
  <si>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</si>
  <si>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</si>
  <si>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</si>
  <si>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</si>
  <si>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</si>
  <si>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</si>
  <si>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</si>
  <si>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</si>
  <si>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</si>
  <si>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</si>
  <si>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</si>
  <si>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</si>
  <si>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</si>
  <si>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</si>
  <si>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</si>
  <si>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</si>
  <si>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</si>
  <si>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</si>
  <si>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</si>
  <si>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</si>
  <si>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</si>
  <si>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</si>
  <si>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</si>
  <si>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</si>
  <si>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</si>
  <si>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</si>
  <si>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</si>
  <si>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</si>
  <si>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</si>
  <si>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</si>
  <si>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</si>
  <si>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</si>
  <si>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</si>
  <si>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</si>
  <si>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</si>
  <si>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</si>
  <si>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</si>
  <si>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</si>
  <si>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</si>
  <si>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</si>
  <si>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</si>
  <si>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</si>
  <si>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</si>
  <si>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</si>
  <si>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</si>
  <si>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</si>
  <si>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</si>
  <si>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</si>
  <si>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</si>
  <si>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</si>
  <si>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</si>
  <si>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</si>
  <si>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</si>
  <si>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</si>
  <si>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</si>
  <si>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</si>
  <si>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</si>
  <si>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</si>
  <si>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</si>
  <si>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</si>
  <si>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</si>
  <si>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</si>
  <si>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</si>
  <si>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</si>
  <si>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</si>
  <si>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</si>
  <si>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</si>
  <si>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</si>
  <si>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</si>
  <si>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</si>
  <si>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</si>
  <si>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</si>
  <si>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</si>
  <si>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</si>
  <si>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</si>
  <si>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</si>
  <si>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</si>
  <si>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</si>
  <si>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</si>
  <si>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</si>
  <si>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</si>
  <si>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</si>
  <si>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</si>
  <si>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</si>
  <si>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</si>
  <si>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</si>
  <si>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</si>
  <si>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</si>
  <si>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</si>
  <si>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</si>
  <si>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</si>
  <si>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</si>
  <si>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</si>
  <si>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</si>
  <si>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</si>
  <si>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</si>
  <si>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</si>
  <si>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</si>
  <si>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</si>
  <si>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</si>
  <si>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</si>
  <si>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</si>
  <si>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</si>
  <si>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</si>
  <si>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</si>
  <si>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</si>
  <si>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</si>
  <si>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</si>
  <si>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</si>
  <si>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</si>
  <si>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</si>
  <si>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</si>
  <si>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</si>
  <si>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</si>
  <si>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</si>
  <si>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</si>
  <si>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</si>
  <si>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</si>
  <si>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</si>
  <si>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</si>
  <si>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</si>
  <si>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</si>
  <si>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</si>
  <si>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</si>
  <si>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</si>
  <si>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</si>
  <si>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</si>
  <si>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</si>
  <si>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</si>
  <si>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</si>
  <si>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</si>
  <si>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</si>
  <si>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</si>
  <si>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</si>
  <si>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</si>
  <si>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</si>
  <si>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</si>
  <si>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</si>
  <si>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</si>
  <si>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</si>
  <si>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</si>
  <si>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</si>
  <si>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</si>
  <si>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</si>
  <si>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</si>
  <si>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</si>
  <si>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</si>
  <si>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</si>
  <si>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</si>
  <si>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</si>
  <si>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</si>
  <si>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</si>
  <si>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</si>
  <si>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</si>
  <si>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</si>
  <si>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</si>
  <si>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</si>
  <si>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</si>
  <si>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</si>
  <si>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</si>
  <si>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</si>
  <si>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</si>
  <si>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</si>
  <si>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</si>
  <si>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</si>
  <si>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</si>
  <si>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</si>
  <si>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</si>
  <si>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</si>
  <si>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</si>
  <si>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</si>
  <si>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</si>
  <si>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</si>
  <si>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</si>
  <si>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</si>
  <si>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</si>
  <si>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</si>
  <si>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</si>
  <si>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</si>
  <si>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</si>
  <si>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</si>
  <si>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</si>
  <si>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</si>
  <si>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</si>
  <si>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</si>
  <si>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</si>
  <si>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</si>
  <si>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</si>
  <si>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</si>
  <si>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</si>
  <si>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</si>
  <si>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</si>
  <si>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</si>
  <si>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</si>
  <si>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</si>
  <si>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</si>
  <si>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</si>
  <si>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</si>
  <si>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</si>
  <si>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</si>
  <si>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</si>
  <si>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</si>
  <si>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</si>
  <si>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</si>
  <si>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</si>
  <si>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</si>
  <si>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</si>
  <si>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</si>
  <si>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</si>
  <si>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</si>
  <si>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</si>
  <si>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</si>
  <si>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</si>
  <si>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</si>
  <si>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</si>
  <si>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</si>
  <si>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</si>
  <si>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</si>
  <si>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</si>
  <si>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</si>
  <si>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</si>
  <si>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</si>
  <si>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</si>
  <si>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</si>
  <si>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</si>
  <si>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</si>
  <si>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</si>
  <si>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</si>
  <si>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</si>
  <si>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</si>
  <si>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</si>
  <si>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</si>
  <si>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</si>
  <si>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</si>
  <si>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</si>
  <si>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</si>
  <si>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</si>
  <si>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</si>
  <si>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</si>
  <si>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</si>
  <si>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</si>
  <si>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</si>
  <si>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</si>
  <si>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</si>
  <si>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</si>
  <si>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</si>
  <si>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</si>
  <si>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</si>
  <si>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</si>
  <si>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</si>
  <si>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</si>
  <si>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</si>
  <si>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</si>
  <si>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</si>
  <si>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</si>
  <si>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</si>
  <si>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</si>
  <si>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</si>
  <si>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</si>
  <si>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</si>
  <si>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</si>
  <si>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</si>
  <si>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</si>
  <si>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</si>
  <si>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</si>
  <si>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</si>
  <si>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</si>
  <si>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</si>
  <si>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</si>
  <si>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</si>
  <si>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</si>
  <si>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</si>
  <si>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</si>
  <si>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</si>
  <si>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</si>
  <si>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</si>
  <si>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</si>
  <si>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</si>
  <si>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</si>
  <si>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</si>
  <si>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</si>
  <si>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</si>
  <si>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</si>
  <si>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</si>
  <si>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</si>
  <si>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</si>
  <si>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</si>
  <si>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</si>
  <si>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</si>
  <si>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</si>
  <si>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</si>
  <si>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</si>
  <si>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</si>
  <si>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</si>
  <si>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</si>
  <si>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</si>
  <si>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</si>
  <si>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</si>
  <si>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</si>
  <si>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</si>
  <si>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</si>
  <si>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</si>
  <si>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</si>
  <si>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</si>
  <si>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</si>
  <si>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</si>
  <si>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</si>
  <si>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</si>
  <si>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</si>
  <si>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</si>
  <si>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</si>
  <si>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</si>
  <si>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</si>
  <si>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</si>
  <si>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</si>
  <si>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</si>
  <si>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</si>
  <si>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</si>
  <si>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</si>
  <si>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</si>
  <si>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</si>
  <si>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</si>
  <si>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</si>
  <si>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</si>
  <si>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</si>
  <si>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</si>
  <si>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</si>
  <si>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</si>
  <si>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</si>
  <si>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</si>
  <si>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</si>
  <si>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</si>
  <si>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</si>
  <si>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</si>
  <si>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</si>
  <si>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</si>
  <si>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</si>
  <si>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</si>
  <si>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</si>
  <si>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</si>
  <si>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</si>
  <si>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</si>
  <si>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</si>
  <si>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</si>
  <si>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</si>
  <si>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</si>
  <si>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</si>
  <si>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</si>
  <si>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</si>
  <si>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</si>
  <si>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</si>
  <si>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</si>
  <si>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</si>
  <si>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</si>
  <si>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</si>
  <si>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</si>
  <si>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</si>
  <si>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</si>
  <si>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</si>
  <si>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</si>
  <si>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</si>
  <si>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</si>
  <si>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</si>
  <si>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</si>
  <si>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</si>
  <si>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</si>
  <si>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</si>
  <si>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</si>
  <si>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</si>
  <si>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</si>
  <si>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</si>
  <si>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</si>
  <si>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</si>
  <si>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</si>
  <si>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</si>
  <si>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</si>
  <si>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</si>
  <si>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</si>
  <si>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</si>
  <si>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</si>
  <si>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</si>
  <si>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</si>
  <si>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</si>
  <si>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</si>
  <si>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</si>
  <si>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</si>
  <si>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</si>
  <si>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</si>
  <si>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</si>
  <si>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</si>
  <si>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</si>
  <si>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</si>
  <si>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</si>
  <si>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</si>
  <si>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</si>
  <si>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</si>
  <si>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</si>
  <si>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</si>
  <si>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</si>
  <si>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</si>
  <si>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</si>
  <si>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</si>
  <si>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</si>
  <si>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</si>
  <si>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</si>
  <si>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</si>
  <si>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</si>
  <si>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</si>
  <si>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</si>
  <si>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</si>
  <si>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</si>
  <si>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</si>
  <si>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</si>
  <si>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</si>
  <si>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</si>
  <si>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</si>
  <si>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</si>
  <si>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</si>
  <si>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</si>
  <si>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</si>
  <si>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</si>
  <si>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</si>
  <si>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</si>
  <si>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</si>
  <si>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</si>
  <si>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</si>
  <si>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</si>
  <si>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</si>
  <si>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</si>
  <si>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</si>
  <si>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</si>
  <si>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</si>
  <si>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</si>
  <si>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</si>
  <si>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</si>
  <si>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</si>
  <si>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</si>
  <si>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</si>
  <si>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</si>
  <si>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</si>
  <si>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</si>
  <si>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</si>
  <si>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</si>
  <si>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</si>
  <si>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</si>
  <si>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</si>
  <si>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</si>
  <si>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</si>
  <si>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</si>
  <si>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</si>
  <si>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</si>
  <si>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</si>
  <si>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</si>
  <si>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</si>
  <si>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</si>
  <si>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</si>
  <si>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</si>
  <si>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</si>
  <si>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</si>
  <si>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</si>
  <si>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</si>
  <si>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</si>
  <si>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</si>
  <si>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</si>
  <si>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</si>
  <si>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</si>
  <si>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</si>
  <si>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</si>
  <si>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</si>
  <si>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</si>
  <si>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</si>
  <si>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</si>
  <si>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</si>
  <si>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</si>
  <si>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</si>
  <si>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</si>
  <si>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</si>
  <si>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</si>
  <si>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</si>
  <si>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</si>
  <si>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</si>
  <si>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</si>
  <si>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</si>
  <si>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</si>
  <si>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</si>
  <si>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</si>
  <si>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</si>
  <si>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</si>
  <si>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</si>
  <si>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</si>
  <si>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</si>
  <si>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</si>
  <si>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</si>
  <si>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</si>
  <si>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</si>
  <si>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</si>
  <si>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</si>
  <si>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</si>
  <si>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</si>
  <si>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</si>
  <si>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</si>
  <si>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</si>
  <si>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</si>
  <si>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</si>
  <si>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</si>
  <si>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</si>
  <si>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</si>
  <si>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</si>
  <si>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</si>
  <si>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</si>
  <si>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</si>
  <si>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</si>
  <si>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</si>
  <si>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</si>
  <si>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</si>
  <si>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</si>
  <si>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</si>
  <si>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</si>
  <si>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</si>
  <si>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</si>
  <si>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</si>
  <si>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</si>
  <si>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</si>
  <si>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</si>
  <si>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</si>
  <si>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</si>
  <si>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</si>
  <si>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</si>
  <si>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</si>
  <si>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</si>
  <si>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</si>
  <si>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</si>
  <si>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</si>
  <si>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</si>
  <si>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</si>
  <si>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</si>
  <si>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</si>
  <si>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</si>
  <si>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</si>
  <si>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</si>
  <si>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</si>
  <si>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</si>
  <si>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</si>
  <si>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</si>
  <si>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</si>
  <si>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</si>
  <si>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</si>
  <si>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</si>
  <si>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</si>
  <si>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</si>
  <si>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</si>
  <si>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</si>
  <si>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</si>
  <si>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</si>
  <si>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</si>
  <si>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</si>
  <si>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</si>
  <si>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</si>
  <si>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</si>
  <si>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</si>
  <si>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</si>
  <si>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</si>
  <si>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</si>
  <si>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</si>
  <si>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</si>
  <si>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</si>
  <si>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</si>
  <si>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</si>
  <si>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</si>
  <si>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</si>
  <si>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</si>
  <si>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</si>
  <si>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</si>
  <si>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</si>
  <si>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</si>
  <si>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</si>
  <si>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</si>
  <si>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</si>
  <si>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</si>
  <si>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</si>
  <si>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</si>
  <si>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</si>
  <si>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</si>
  <si>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</si>
  <si>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</si>
  <si>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</si>
  <si>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</si>
  <si>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</si>
  <si>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</si>
  <si>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</si>
  <si>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</si>
  <si>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</si>
  <si>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</si>
  <si>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</si>
  <si>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</si>
  <si>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</si>
  <si>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</si>
  <si>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</si>
  <si>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</si>
  <si>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</si>
  <si>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</si>
  <si>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</si>
  <si>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</si>
  <si>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</si>
  <si>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</si>
  <si>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</si>
  <si>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</si>
  <si>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</si>
  <si>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</si>
  <si>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</si>
  <si>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</si>
  <si>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</si>
  <si>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</si>
  <si>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</si>
  <si>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</si>
  <si>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</si>
  <si>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</si>
  <si>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</si>
  <si>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</si>
  <si>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</si>
  <si>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</si>
  <si>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</si>
  <si>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</si>
  <si>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</si>
  <si>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</si>
  <si>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</si>
  <si>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</si>
  <si>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</si>
  <si>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</si>
  <si>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</si>
  <si>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</si>
  <si>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</si>
  <si>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</si>
  <si>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</si>
  <si>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</si>
  <si>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</si>
  <si>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</si>
  <si>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</si>
  <si>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</si>
  <si>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</si>
  <si>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</si>
  <si>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</si>
  <si>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</si>
  <si>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</si>
  <si>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</si>
  <si>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</si>
  <si>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</si>
  <si>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</si>
  <si>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</si>
  <si>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</si>
  <si>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</si>
  <si>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</si>
  <si>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</si>
  <si>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</si>
  <si>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</si>
  <si>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</si>
  <si>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</si>
  <si>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</si>
  <si>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</si>
  <si>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</si>
  <si>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</si>
  <si>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</si>
  <si>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</si>
  <si>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</si>
  <si>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</si>
  <si>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</si>
  <si>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</si>
  <si>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</si>
  <si>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</si>
  <si>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</si>
  <si>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</si>
  <si>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</si>
  <si>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</si>
  <si>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</si>
  <si>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</si>
  <si>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</si>
  <si>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</si>
  <si>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</si>
  <si>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</si>
  <si>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</si>
  <si>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</si>
  <si>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</si>
  <si>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</si>
  <si>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</si>
  <si>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</si>
  <si>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</si>
  <si>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</si>
  <si>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</si>
  <si>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</si>
  <si>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</si>
  <si>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</si>
  <si>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</si>
  <si>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</si>
  <si>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</si>
  <si>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</si>
  <si>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</si>
  <si>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</si>
  <si>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</si>
  <si>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</si>
  <si>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</si>
  <si>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</si>
  <si>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</si>
  <si>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</si>
  <si>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</si>
  <si>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</si>
  <si>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</si>
  <si>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</si>
  <si>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</si>
  <si>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</si>
  <si>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</si>
  <si>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</si>
  <si>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</si>
  <si>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</si>
  <si>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</si>
  <si>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</si>
  <si>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</si>
  <si>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</si>
  <si>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</si>
  <si>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</si>
  <si>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</si>
  <si>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</si>
  <si>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</si>
  <si>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</si>
  <si>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</si>
  <si>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</si>
  <si>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</si>
  <si>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</si>
  <si>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</si>
  <si>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</si>
  <si>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</si>
  <si>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</si>
  <si>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</si>
  <si>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</si>
  <si>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</si>
  <si>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</si>
  <si>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</si>
  <si>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</si>
  <si>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</si>
  <si>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</si>
  <si>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</si>
  <si>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</si>
  <si>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</si>
  <si>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</si>
  <si>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</si>
  <si>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</si>
  <si>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</si>
  <si>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</si>
  <si>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</si>
  <si>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</si>
  <si>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</si>
  <si>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</si>
  <si>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</si>
  <si>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</si>
  <si>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</si>
  <si>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</si>
  <si>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</si>
  <si>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</si>
  <si>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</si>
  <si>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</si>
  <si>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</si>
  <si>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</si>
  <si>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</si>
  <si>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</si>
  <si>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</si>
  <si>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</si>
  <si>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</si>
  <si>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</si>
  <si>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</si>
  <si>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</si>
  <si>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</si>
  <si>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</si>
  <si>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</si>
  <si>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</si>
  <si>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</si>
  <si>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</si>
  <si>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</si>
  <si>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</si>
  <si>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</si>
  <si>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</si>
  <si>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</si>
  <si>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</si>
  <si>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</si>
  <si>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</si>
  <si>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</si>
  <si>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</si>
  <si>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</si>
  <si>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</si>
  <si>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</si>
  <si>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</si>
  <si>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</si>
  <si>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</si>
  <si>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</si>
  <si>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</si>
  <si>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</si>
  <si>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</si>
  <si>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</si>
  <si>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</si>
  <si>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</si>
  <si>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</si>
  <si>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</si>
  <si>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</si>
  <si>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</si>
  <si>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</si>
  <si>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</si>
  <si>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</si>
  <si>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</si>
  <si>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</si>
  <si>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</si>
  <si>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</si>
  <si>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</si>
  <si>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</si>
  <si>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</si>
  <si>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</si>
  <si>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</si>
  <si>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</si>
  <si>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</si>
  <si>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</si>
  <si>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</si>
  <si>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</si>
  <si>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</si>
  <si>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</si>
  <si>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</si>
  <si>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</si>
  <si>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</si>
  <si>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</si>
  <si>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</si>
  <si>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</si>
  <si>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</si>
  <si>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</si>
  <si>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</si>
  <si>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</si>
  <si>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</si>
  <si>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</si>
  <si>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</si>
  <si>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</si>
  <si>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</si>
  <si>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</si>
  <si>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</si>
  <si>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</si>
  <si>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</si>
  <si>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</si>
  <si>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</si>
  <si>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</si>
  <si>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</si>
  <si>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</si>
  <si>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</si>
  <si>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</si>
  <si>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</si>
  <si>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</si>
  <si>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</si>
  <si>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</si>
  <si>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</si>
  <si>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</si>
  <si>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</si>
  <si>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</si>
  <si>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</si>
  <si>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</si>
  <si>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</si>
  <si>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</si>
  <si>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</si>
  <si>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</si>
  <si>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</si>
  <si>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</si>
  <si>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</si>
  <si>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</si>
  <si>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</si>
  <si>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</si>
  <si>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</si>
  <si>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</si>
  <si>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</si>
  <si>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</si>
  <si>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</si>
  <si>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</si>
  <si>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</si>
  <si>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</si>
  <si>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</si>
  <si>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</si>
  <si>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</si>
  <si>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</si>
  <si>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</si>
  <si>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</si>
  <si>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</si>
  <si>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</si>
  <si>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</si>
  <si>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</si>
  <si>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</si>
  <si>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</si>
  <si>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</si>
  <si>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</si>
  <si>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</si>
  <si>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</si>
  <si>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</si>
  <si>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</si>
  <si>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</si>
  <si>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</si>
  <si>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</si>
  <si>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</si>
  <si>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</si>
  <si>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</si>
  <si>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</si>
  <si>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</si>
  <si>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</si>
  <si>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</si>
  <si>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</si>
  <si>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</si>
  <si>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</si>
  <si>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</si>
  <si>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</si>
  <si>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</si>
  <si>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</si>
  <si>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</si>
  <si>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</si>
  <si>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</si>
  <si>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</si>
  <si>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</si>
  <si>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</si>
  <si>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</si>
  <si>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</si>
  <si>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</si>
  <si>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</si>
  <si>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</si>
  <si>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</si>
  <si>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</si>
  <si>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</si>
  <si>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</si>
  <si>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</si>
  <si>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</si>
  <si>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</si>
  <si>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</si>
  <si>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</si>
  <si>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</si>
  <si>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</si>
  <si>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</si>
  <si>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</si>
  <si>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</si>
  <si>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</si>
  <si>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</si>
  <si>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</si>
  <si>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</si>
  <si>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</si>
  <si>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</si>
  <si>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</si>
  <si>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</si>
  <si>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</si>
  <si>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</si>
  <si>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</si>
  <si>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</si>
  <si>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</si>
  <si>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</si>
  <si>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</si>
  <si>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</si>
  <si>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</si>
  <si>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</si>
  <si>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</si>
  <si>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</si>
  <si>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</si>
  <si>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</si>
  <si>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</si>
  <si>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</si>
  <si>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</si>
  <si>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</si>
  <si>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</si>
  <si>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</si>
  <si>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</si>
  <si>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</si>
  <si>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</si>
  <si>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</si>
  <si>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</si>
  <si>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</si>
  <si>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</si>
  <si>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</si>
  <si>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</si>
  <si>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</si>
  <si>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</si>
  <si>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</si>
  <si>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</si>
  <si>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</si>
  <si>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</si>
  <si>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</si>
  <si>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</si>
  <si>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</si>
  <si>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</si>
  <si>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</si>
  <si>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</si>
  <si>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</si>
  <si>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</si>
  <si>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</si>
  <si>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</si>
  <si>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</si>
  <si>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</si>
  <si>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</si>
  <si>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</si>
  <si>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</si>
  <si>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</si>
  <si>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</si>
  <si>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</si>
  <si>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</si>
  <si>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</si>
  <si>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</si>
  <si>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</si>
  <si>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</si>
  <si>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</si>
  <si>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</si>
  <si>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</si>
  <si>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</si>
  <si>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</si>
  <si>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</si>
  <si>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</si>
  <si>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</si>
  <si>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</si>
  <si>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</si>
  <si>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</si>
  <si>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</si>
  <si>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</si>
  <si>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</si>
  <si>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</si>
  <si>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</si>
  <si>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</si>
  <si>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</si>
  <si>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</si>
  <si>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</si>
  <si>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</si>
  <si>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</si>
  <si>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</si>
  <si>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</si>
  <si>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</si>
  <si>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</si>
  <si>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</si>
  <si>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</si>
  <si>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</si>
  <si>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</si>
  <si>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</si>
  <si>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</si>
  <si>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</si>
  <si>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</si>
  <si>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</si>
  <si>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</si>
  <si>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</si>
  <si>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</si>
  <si>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</si>
  <si>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</si>
  <si>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</si>
  <si>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</si>
  <si>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</si>
  <si>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</si>
  <si>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</si>
  <si>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</si>
  <si>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</si>
  <si>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</si>
  <si>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</si>
  <si>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</si>
  <si>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</si>
  <si>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</si>
  <si>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</si>
  <si>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</si>
  <si>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</si>
  <si>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</si>
  <si>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</si>
  <si>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</si>
  <si>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</si>
  <si>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</si>
  <si>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</si>
  <si>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</si>
  <si>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</si>
  <si>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</si>
  <si>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</si>
  <si>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</si>
  <si>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</si>
  <si>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</si>
  <si>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</si>
  <si>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</si>
  <si>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</si>
  <si>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</si>
  <si>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</si>
  <si>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</si>
  <si>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</si>
  <si>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</si>
  <si>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</si>
  <si>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</si>
  <si>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</si>
  <si>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</si>
  <si>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</si>
  <si>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</si>
  <si>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</si>
  <si>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</si>
  <si>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</si>
  <si>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</si>
  <si>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</si>
  <si>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</si>
  <si>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</si>
  <si>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</si>
  <si>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</si>
  <si>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</si>
  <si>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</si>
  <si>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</si>
  <si>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</si>
  <si>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</si>
  <si>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</si>
  <si>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</si>
  <si>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</si>
  <si>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</si>
  <si>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</si>
  <si>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</si>
  <si>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</si>
  <si>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</si>
  <si>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</si>
  <si>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</si>
  <si>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</si>
  <si>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</si>
  <si>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</si>
  <si>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</si>
  <si>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</si>
  <si>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</si>
  <si>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</si>
  <si>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</si>
  <si>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</si>
  <si>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</si>
  <si>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</si>
  <si>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</si>
  <si>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</si>
  <si>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</si>
  <si>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</si>
  <si>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</si>
  <si>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</si>
  <si>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</si>
  <si>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</si>
  <si>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</si>
  <si>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</si>
  <si>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</si>
  <si>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</si>
  <si>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</si>
  <si>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</si>
  <si>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</si>
  <si>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</si>
  <si>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</si>
  <si>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</si>
  <si>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</si>
  <si>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</si>
  <si>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</si>
  <si>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</si>
  <si>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</si>
  <si>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</si>
  <si>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</si>
  <si>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</si>
  <si>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</si>
  <si>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</si>
  <si>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</si>
  <si>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</si>
  <si>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</si>
  <si>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</si>
  <si>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</si>
  <si>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</si>
  <si>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</si>
  <si>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</si>
  <si>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</si>
  <si>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</si>
  <si>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</si>
  <si>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</si>
  <si>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</si>
  <si>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</si>
  <si>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</si>
  <si>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</si>
  <si>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</si>
  <si>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</si>
  <si>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</si>
  <si>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</si>
  <si>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</si>
  <si>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</si>
  <si>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</si>
  <si>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</si>
  <si>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</si>
  <si>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</si>
  <si>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</si>
  <si>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</si>
  <si>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</si>
  <si>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</si>
  <si>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</si>
  <si>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</si>
  <si>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</si>
  <si>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</si>
  <si>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</si>
  <si>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</si>
  <si>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</si>
  <si>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</si>
  <si>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</si>
  <si>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</si>
  <si>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</si>
  <si>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</si>
  <si>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</si>
  <si>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</si>
  <si>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</si>
  <si>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</si>
  <si>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</si>
  <si>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</si>
  <si>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</si>
  <si>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</si>
  <si>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</si>
  <si>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</si>
  <si>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</si>
  <si>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</si>
  <si>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</si>
  <si>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</si>
  <si>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</si>
  <si>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</si>
  <si>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</si>
  <si>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</si>
  <si>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</si>
  <si>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</si>
  <si>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</si>
  <si>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</si>
  <si>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</si>
  <si>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</si>
  <si>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</si>
  <si>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</si>
  <si>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</si>
  <si>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</si>
  <si>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</si>
  <si>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</si>
  <si>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</si>
  <si>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</si>
  <si>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</si>
  <si>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</si>
  <si>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</si>
  <si>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</si>
  <si>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</si>
  <si>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</si>
  <si>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</si>
  <si>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</si>
  <si>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</si>
  <si>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</si>
  <si>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</si>
  <si>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</si>
  <si>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</si>
  <si>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</si>
  <si>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</si>
  <si>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</si>
  <si>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</si>
  <si>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</si>
  <si>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</si>
  <si>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</si>
  <si>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</si>
  <si>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</si>
  <si>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</si>
  <si>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</si>
  <si>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</si>
  <si>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</si>
  <si>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</si>
  <si>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</si>
  <si>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</si>
  <si>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</si>
  <si>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</si>
  <si>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</si>
  <si>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</si>
  <si>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</si>
  <si>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</si>
  <si>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</si>
  <si>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</si>
  <si>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</si>
  <si>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</si>
  <si>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</si>
  <si>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</si>
  <si>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</si>
  <si>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</si>
  <si>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</si>
  <si>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</si>
  <si>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</si>
  <si>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</si>
  <si>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</si>
  <si>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</si>
  <si>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</si>
  <si>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</si>
  <si>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</si>
  <si>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</si>
  <si>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</si>
  <si>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</si>
  <si>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</si>
  <si>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</si>
  <si>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</si>
  <si>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</si>
  <si>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</si>
  <si>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</si>
  <si>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</si>
  <si>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</si>
  <si>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</si>
  <si>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</si>
  <si>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</si>
  <si>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</si>
  <si>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</si>
  <si>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</si>
  <si>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</si>
  <si>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</si>
  <si>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</si>
  <si>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</si>
  <si>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</si>
  <si>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</si>
  <si>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</si>
  <si>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</si>
  <si>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</si>
  <si>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</si>
  <si>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</si>
  <si>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</si>
  <si>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</si>
  <si>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</si>
  <si>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</si>
  <si>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</si>
  <si>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</si>
  <si>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</si>
  <si>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</si>
  <si>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</si>
  <si>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</si>
  <si>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</si>
  <si>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</si>
  <si>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</si>
  <si>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</si>
  <si>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</si>
  <si>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</si>
  <si>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</si>
  <si>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</si>
  <si>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</si>
  <si>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</si>
  <si>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</si>
  <si>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</si>
  <si>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</si>
  <si>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</si>
  <si>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</si>
  <si>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</si>
  <si>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</si>
  <si>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</si>
  <si>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</si>
  <si>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</si>
  <si>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</si>
  <si>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</si>
  <si>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</si>
  <si>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</si>
  <si>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</si>
  <si>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</si>
  <si>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</si>
  <si>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</si>
  <si>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</si>
  <si>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</si>
  <si>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</si>
  <si>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</si>
  <si>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</si>
  <si>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</si>
  <si>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</si>
  <si>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</si>
  <si>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</si>
  <si>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</si>
  <si>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</si>
  <si>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</si>
  <si>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</si>
  <si>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</si>
  <si>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</si>
  <si>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</si>
  <si>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</si>
  <si>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</si>
  <si>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</si>
  <si>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</si>
  <si>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</si>
  <si>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</si>
  <si>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</si>
  <si>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</si>
  <si>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</si>
  <si>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</si>
  <si>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</si>
  <si>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</si>
  <si>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</si>
  <si>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</si>
  <si>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</si>
  <si>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</si>
  <si>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</si>
  <si>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</si>
  <si>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</si>
  <si>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</si>
  <si>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</si>
  <si>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</si>
  <si>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</si>
  <si>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</si>
  <si>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</si>
  <si>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</si>
  <si>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</si>
  <si>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</si>
  <si>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</si>
  <si>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</si>
  <si>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</si>
  <si>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</si>
  <si>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</si>
  <si>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</si>
  <si>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</si>
  <si>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</si>
  <si>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</si>
  <si>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</si>
  <si>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</si>
  <si>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</si>
  <si>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</si>
  <si>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</si>
  <si>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</si>
  <si>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</si>
  <si>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</si>
  <si>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</si>
  <si>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</si>
  <si>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</si>
  <si>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</si>
  <si>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</si>
  <si>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</si>
  <si>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</si>
  <si>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</si>
  <si>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</si>
  <si>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</si>
  <si>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</si>
  <si>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</si>
  <si>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</si>
  <si>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</si>
  <si>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</si>
  <si>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</si>
  <si>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</si>
  <si>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</si>
  <si>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</si>
  <si>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</si>
  <si>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</si>
  <si>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</si>
  <si>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</si>
  <si>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</si>
  <si>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</si>
  <si>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</si>
  <si>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</si>
  <si>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</si>
  <si>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</si>
  <si>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</si>
  <si>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</si>
  <si>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</si>
  <si>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</si>
  <si>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</si>
  <si>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</si>
  <si>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</si>
  <si>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</si>
  <si>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</si>
  <si>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</si>
  <si>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</si>
  <si>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</si>
  <si>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</si>
  <si>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</si>
  <si>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</si>
  <si>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</si>
  <si>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</si>
  <si>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</si>
  <si>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</si>
  <si>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</si>
  <si>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</si>
  <si>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</si>
  <si>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</si>
  <si>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</si>
  <si>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</si>
  <si>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</si>
  <si>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</si>
  <si>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</si>
  <si>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</si>
  <si>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</si>
  <si>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</si>
  <si>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</si>
  <si>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</si>
  <si>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</si>
  <si>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</si>
  <si>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</si>
  <si>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</si>
  <si>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</si>
  <si>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</si>
  <si>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</si>
  <si>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</si>
  <si>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</si>
  <si>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</si>
  <si>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</si>
  <si>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</si>
  <si>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</si>
  <si>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</si>
  <si>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</si>
  <si>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</si>
  <si>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</si>
  <si>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</si>
  <si>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</si>
  <si>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</si>
  <si>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</si>
  <si>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</si>
  <si>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</si>
  <si>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</si>
  <si>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</si>
  <si>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</si>
  <si>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</si>
  <si>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</si>
  <si>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</si>
  <si>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</si>
  <si>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</si>
  <si>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</si>
  <si>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</si>
  <si>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</si>
  <si>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</si>
  <si>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</si>
  <si>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</si>
  <si>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</si>
  <si>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</si>
  <si>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</si>
  <si>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</si>
  <si>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</si>
  <si>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</si>
  <si>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</si>
  <si>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</si>
  <si>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</si>
  <si>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</si>
  <si>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</si>
  <si>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</si>
  <si>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</si>
  <si>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</si>
  <si>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</si>
  <si>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</si>
  <si>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</si>
  <si>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</si>
  <si>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</si>
  <si>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</si>
  <si>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</si>
  <si>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</si>
  <si>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</si>
  <si>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</si>
  <si>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</si>
  <si>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</si>
  <si>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</si>
  <si>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</si>
  <si>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</si>
  <si>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</si>
  <si>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</si>
  <si>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</si>
  <si>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</si>
  <si>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</si>
  <si>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</si>
  <si>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</si>
  <si>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</si>
  <si>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</si>
  <si>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</si>
  <si>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</si>
  <si>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</si>
  <si>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</si>
  <si>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</si>
  <si>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</si>
  <si>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</si>
  <si>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</si>
  <si>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</si>
  <si>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</si>
  <si>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</si>
  <si>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</si>
  <si>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</si>
  <si>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</si>
  <si>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</si>
  <si>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</si>
  <si>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</si>
  <si>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</si>
  <si>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</si>
  <si>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</si>
  <si>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</si>
  <si>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</si>
  <si>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</si>
  <si>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</si>
  <si>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</si>
  <si>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</si>
  <si>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</si>
  <si>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</si>
  <si>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</si>
  <si>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</si>
  <si>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</si>
  <si>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</si>
  <si>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</si>
  <si>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</si>
  <si>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</si>
  <si>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</si>
  <si>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</si>
  <si>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</si>
  <si>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</si>
  <si>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</si>
  <si>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</si>
  <si>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</si>
  <si>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</si>
  <si>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</si>
  <si>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</si>
  <si>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</si>
  <si>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</si>
  <si>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</si>
  <si>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</si>
  <si>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</si>
  <si>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</si>
  <si>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</si>
  <si>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</si>
  <si>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</si>
  <si>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</si>
  <si>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</si>
  <si>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</si>
  <si>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</si>
  <si>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</si>
  <si>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</si>
  <si>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</si>
  <si>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</si>
  <si>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</si>
  <si>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</si>
  <si>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</si>
  <si>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</si>
  <si>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</si>
  <si>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</si>
  <si>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</si>
  <si>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</si>
  <si>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</si>
  <si>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</si>
  <si>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</si>
  <si>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</si>
  <si>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</si>
  <si>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</si>
  <si>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</si>
  <si>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</si>
  <si>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</si>
  <si>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</si>
  <si>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</si>
  <si>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</si>
  <si>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</si>
  <si>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</si>
  <si>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</si>
  <si>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</si>
  <si>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</si>
  <si>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</si>
  <si>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</si>
  <si>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</si>
  <si>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</si>
  <si>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</si>
  <si>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</si>
  <si>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</si>
  <si>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</si>
  <si>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</si>
  <si>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</si>
  <si>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</si>
  <si>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</si>
  <si>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</si>
  <si>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</si>
  <si>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</si>
  <si>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</si>
  <si>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</si>
  <si>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</si>
  <si>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</si>
  <si>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</si>
  <si>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</si>
  <si>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</si>
  <si>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</si>
  <si>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</si>
  <si>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</si>
  <si>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</si>
  <si>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</si>
  <si>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</si>
  <si>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</si>
  <si>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</si>
  <si>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</si>
  <si>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</si>
  <si>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</si>
  <si>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</si>
  <si>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</si>
  <si>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</si>
  <si>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</si>
  <si>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</si>
  <si>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</si>
  <si>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</si>
  <si>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</si>
  <si>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</si>
  <si>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</si>
  <si>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</si>
  <si>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</si>
  <si>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</si>
  <si>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</si>
  <si>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</si>
  <si>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</si>
  <si>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</si>
  <si>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</si>
  <si>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</si>
  <si>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</si>
  <si>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</si>
  <si>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</si>
  <si>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</si>
  <si>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</si>
  <si>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</si>
  <si>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</si>
  <si>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</si>
  <si>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</si>
  <si>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</si>
  <si>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</si>
  <si>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</si>
  <si>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</si>
  <si>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</si>
  <si>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</si>
  <si>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</si>
  <si>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</si>
  <si>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</si>
  <si>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</si>
  <si>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</si>
  <si>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</si>
  <si>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</si>
  <si>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</si>
  <si>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</si>
  <si>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</si>
  <si>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</si>
  <si>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</si>
  <si>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</si>
  <si>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</si>
  <si>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</si>
  <si>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</si>
  <si>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</si>
  <si>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</si>
  <si>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</si>
  <si>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</si>
  <si>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</si>
  <si>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</si>
  <si>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</si>
  <si>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</si>
  <si>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</si>
  <si>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</si>
  <si>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</si>
  <si>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</si>
  <si>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</si>
  <si>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</si>
  <si>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</si>
  <si>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</si>
  <si>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</si>
  <si>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</si>
  <si>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</si>
  <si>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</si>
  <si>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</si>
  <si>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</si>
  <si>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</si>
  <si>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</si>
  <si>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</si>
  <si>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</si>
  <si>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</si>
  <si>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</si>
  <si>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</si>
  <si>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</si>
  <si>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</si>
  <si>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</si>
  <si>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</si>
  <si>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</si>
  <si>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</si>
  <si>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</si>
  <si>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</si>
  <si>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</si>
  <si>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</si>
  <si>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</si>
  <si>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</si>
  <si>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</si>
  <si>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</si>
  <si>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</si>
  <si>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</si>
  <si>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</si>
  <si>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</si>
  <si>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</si>
  <si>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</si>
  <si>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</si>
  <si>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</si>
  <si>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</si>
  <si>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</si>
  <si>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</si>
  <si>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</si>
  <si>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</si>
  <si>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</si>
  <si>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</si>
  <si>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</si>
  <si>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</si>
  <si>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</si>
  <si>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</si>
  <si>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</si>
  <si>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</si>
  <si>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</si>
  <si>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</si>
  <si>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</si>
  <si>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</si>
  <si>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</si>
  <si>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</si>
  <si>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</si>
  <si>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</si>
  <si>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</si>
  <si>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</si>
  <si>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</si>
  <si>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</si>
  <si>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</si>
  <si>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</si>
  <si>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</si>
  <si>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</si>
  <si>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</si>
  <si>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</si>
  <si>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</si>
  <si>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</si>
  <si>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</si>
  <si>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</si>
  <si>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</si>
  <si>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</si>
  <si>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</si>
  <si>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</si>
  <si>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</si>
  <si>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</si>
  <si>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</si>
  <si>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</si>
  <si>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</si>
  <si>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</si>
  <si>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</si>
  <si>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</si>
  <si>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</si>
  <si>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</si>
  <si>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</si>
  <si>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</si>
  <si>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</si>
  <si>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</si>
  <si>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</si>
  <si>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</si>
  <si>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</si>
  <si>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</si>
  <si>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</si>
  <si>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</si>
  <si>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</si>
  <si>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</si>
  <si>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</si>
  <si>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</si>
  <si>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</si>
  <si>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</si>
  <si>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</si>
  <si>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</si>
  <si>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</si>
  <si>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</si>
  <si>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</si>
  <si>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</si>
  <si>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</si>
  <si>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</si>
  <si>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</si>
  <si>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</si>
  <si>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</si>
  <si>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</si>
  <si>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</si>
  <si>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</si>
  <si>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</si>
  <si>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</si>
  <si>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</si>
  <si>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</si>
  <si>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</si>
  <si>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</si>
  <si>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</si>
  <si>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</si>
  <si>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</si>
  <si>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</si>
  <si>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</si>
  <si>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</si>
  <si>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</si>
  <si>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</si>
  <si>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</si>
  <si>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</si>
  <si>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</si>
  <si>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</si>
  <si>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</si>
  <si>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</si>
  <si>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</si>
  <si>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</si>
  <si>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</si>
  <si>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</si>
  <si>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</si>
  <si>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</si>
  <si>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</si>
  <si>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</si>
  <si>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</si>
  <si>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</si>
  <si>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</si>
  <si>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</si>
  <si>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</si>
  <si>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</si>
  <si>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</si>
  <si>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</si>
  <si>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</si>
  <si>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</si>
  <si>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</si>
  <si>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</si>
  <si>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</si>
  <si>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</si>
  <si>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</si>
  <si>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</si>
  <si>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</si>
  <si>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</si>
  <si>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</si>
  <si>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</si>
  <si>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</si>
  <si>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</si>
  <si>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</si>
  <si>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</si>
  <si>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</si>
  <si>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</si>
  <si>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</si>
  <si>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</si>
  <si>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</si>
  <si>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</si>
  <si>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</si>
  <si>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</si>
  <si>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</si>
  <si>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</si>
  <si>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</si>
  <si>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</si>
  <si>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</si>
  <si>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</si>
  <si>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</si>
  <si>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</si>
  <si>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</si>
  <si>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</si>
  <si>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</si>
  <si>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</si>
  <si>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</si>
  <si>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</si>
  <si>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</si>
  <si>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</si>
  <si>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</si>
  <si>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</si>
  <si>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</si>
  <si>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</si>
  <si>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</si>
  <si>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</si>
  <si>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</si>
  <si>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</si>
  <si>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</si>
  <si>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</si>
  <si>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</si>
  <si>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</si>
  <si>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</si>
  <si>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</si>
  <si>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</si>
  <si>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</si>
  <si>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</si>
  <si>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</si>
  <si>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</si>
  <si>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</si>
  <si>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</si>
  <si>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</si>
  <si>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</si>
  <si>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</si>
  <si>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</si>
  <si>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</si>
  <si>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</si>
  <si>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</si>
  <si>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</si>
  <si>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</si>
  <si>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</si>
  <si>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</si>
  <si>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</si>
  <si>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</si>
  <si>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</si>
  <si>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</si>
  <si>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</si>
  <si>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</si>
  <si>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</si>
  <si>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</si>
  <si>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</si>
  <si>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</si>
  <si>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</si>
  <si>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</si>
  <si>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</si>
  <si>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</si>
  <si>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</si>
  <si>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</si>
  <si>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</si>
  <si>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</si>
  <si>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</si>
  <si>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</si>
  <si>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</si>
  <si>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</si>
  <si>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</si>
  <si>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</si>
  <si>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</si>
  <si>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</si>
  <si>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</si>
  <si>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</si>
  <si>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</si>
  <si>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</si>
  <si>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</si>
  <si>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</si>
  <si>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</si>
  <si>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</si>
  <si>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</si>
  <si>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</si>
  <si>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</si>
  <si>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</si>
  <si>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</si>
  <si>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</si>
  <si>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</si>
  <si>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</si>
  <si>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</si>
  <si>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</si>
  <si>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</si>
  <si>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</si>
  <si>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</si>
  <si>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</si>
  <si>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</si>
  <si>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</si>
  <si>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</si>
  <si>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</si>
  <si>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</si>
  <si>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</si>
  <si>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</si>
  <si>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</si>
  <si>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</si>
  <si>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</si>
  <si>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</si>
  <si>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</si>
  <si>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</si>
  <si>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</si>
  <si>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</si>
  <si>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</si>
  <si>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</si>
  <si>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</si>
  <si>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</si>
  <si>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</si>
  <si>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</si>
  <si>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</si>
  <si>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</si>
  <si>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</si>
  <si>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</si>
  <si>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</si>
  <si>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</si>
  <si>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</si>
  <si>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</si>
  <si>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</si>
  <si>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</si>
  <si>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</si>
  <si>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</si>
  <si>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</si>
  <si>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</si>
  <si>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</si>
  <si>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</si>
  <si>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</si>
  <si>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</si>
  <si>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</si>
  <si>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</si>
  <si>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</si>
  <si>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</si>
  <si>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</si>
  <si>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</si>
  <si>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</si>
  <si>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</si>
  <si>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</si>
  <si>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</si>
  <si>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</si>
  <si>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</si>
  <si>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</si>
  <si>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</si>
  <si>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</si>
  <si>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</si>
  <si>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</si>
  <si>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</si>
  <si>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</si>
  <si>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</si>
  <si>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</si>
  <si>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</si>
  <si>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</si>
  <si>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</si>
  <si>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</si>
  <si>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</si>
  <si>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</si>
  <si>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</si>
  <si>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</si>
  <si>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</si>
  <si>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</si>
  <si>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</si>
  <si>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</si>
  <si>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</si>
  <si>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</si>
  <si>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</si>
  <si>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</si>
  <si>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</si>
  <si>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</si>
  <si>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</si>
  <si>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</si>
  <si>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</si>
  <si>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</si>
  <si>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</si>
  <si>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</si>
  <si>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</si>
  <si>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</si>
  <si>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</si>
  <si>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</si>
  <si>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</si>
  <si>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</si>
  <si>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</si>
  <si>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</si>
  <si>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</si>
  <si>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</si>
  <si>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</si>
  <si>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</si>
  <si>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</si>
  <si>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</si>
  <si>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</si>
  <si>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</si>
  <si>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</si>
  <si>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</si>
  <si>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</si>
  <si>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</si>
  <si>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</si>
  <si>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</si>
  <si>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</si>
  <si>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</si>
  <si>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</si>
  <si>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</si>
  <si>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</si>
  <si>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</si>
  <si>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</si>
  <si>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</si>
  <si>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</si>
  <si>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</si>
  <si>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</si>
  <si>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</si>
  <si>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</si>
  <si>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</si>
  <si>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</si>
  <si>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</si>
  <si>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</si>
  <si>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</si>
  <si>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</si>
  <si>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</si>
  <si>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</si>
  <si>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</si>
  <si>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</si>
  <si>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</si>
  <si>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</si>
  <si>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</si>
  <si>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</si>
  <si>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</si>
  <si>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</si>
  <si>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</si>
  <si>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</si>
  <si>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</si>
  <si>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</si>
  <si>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</si>
  <si>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</si>
  <si>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</si>
  <si>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</si>
  <si>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</si>
  <si>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</si>
  <si>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</si>
  <si>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</si>
  <si>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</si>
  <si>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</si>
  <si>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</si>
  <si>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</si>
  <si>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</si>
  <si>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</si>
  <si>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</si>
  <si>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</si>
  <si>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</si>
  <si>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</si>
  <si>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</si>
  <si>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</si>
  <si>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</si>
  <si>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</si>
  <si>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</si>
  <si>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</si>
  <si>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</si>
  <si>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</si>
  <si>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</si>
  <si>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</si>
  <si>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</si>
  <si>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</si>
  <si>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</si>
  <si>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</si>
  <si>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</si>
  <si>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</si>
  <si>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</si>
  <si>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</si>
  <si>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</si>
  <si>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</si>
  <si>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</si>
  <si>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</si>
  <si>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</si>
  <si>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</si>
  <si>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</si>
  <si>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</si>
  <si>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</si>
  <si>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</si>
  <si>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</si>
  <si>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</si>
  <si>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</si>
  <si>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</si>
  <si>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</si>
  <si>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</si>
  <si>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</si>
  <si>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</si>
  <si>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</si>
  <si>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</si>
  <si>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</si>
  <si>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</si>
  <si>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</si>
  <si>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</si>
  <si>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</si>
  <si>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</si>
  <si>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</si>
  <si>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</si>
  <si>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</si>
  <si>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</si>
  <si>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</si>
  <si>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</si>
  <si>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</si>
  <si>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</si>
  <si>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</si>
  <si>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</si>
  <si>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</si>
  <si>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</si>
  <si>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</si>
  <si>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</si>
  <si>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</si>
  <si>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</si>
  <si>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</si>
  <si>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</si>
  <si>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</si>
  <si>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</si>
  <si>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</si>
  <si>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</si>
  <si>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</si>
  <si>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</si>
  <si>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</si>
  <si>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</si>
  <si>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</si>
  <si>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</si>
  <si>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</si>
  <si>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</si>
  <si>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</si>
  <si>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</si>
  <si>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</si>
  <si>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</si>
  <si>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</si>
  <si>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</si>
  <si>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</si>
  <si>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</si>
  <si>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</si>
  <si>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</si>
  <si>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</si>
  <si>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</si>
  <si>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</si>
  <si>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</si>
  <si>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</si>
  <si>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</si>
  <si>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</si>
  <si>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</si>
  <si>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</si>
  <si>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</si>
  <si>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</si>
  <si>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</si>
  <si>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</si>
  <si>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</si>
  <si>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</si>
  <si>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</si>
  <si>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</si>
  <si>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</si>
  <si>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</si>
  <si>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</si>
  <si>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</si>
  <si>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</si>
  <si>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</si>
  <si>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</si>
  <si>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</si>
  <si>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</si>
  <si>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</si>
  <si>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</si>
  <si>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</si>
  <si>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</si>
  <si>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</si>
  <si>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</si>
  <si>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</si>
  <si>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</si>
  <si>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</si>
  <si>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</si>
  <si>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</si>
  <si>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</si>
  <si>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</si>
  <si>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</si>
  <si>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</si>
  <si>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</si>
  <si>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</si>
  <si>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</si>
  <si>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</si>
  <si>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</si>
  <si>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</si>
  <si>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</si>
  <si>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</si>
  <si>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</si>
  <si>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</si>
  <si>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</si>
  <si>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</si>
  <si>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</si>
  <si>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</si>
  <si>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</si>
  <si>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</si>
  <si>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</si>
  <si>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</si>
  <si>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</si>
  <si>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</si>
  <si>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</si>
  <si>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</si>
  <si>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</si>
  <si>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</si>
  <si>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</si>
  <si>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</si>
  <si>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</si>
  <si>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</si>
  <si>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</si>
  <si>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</si>
  <si>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</si>
  <si>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</si>
  <si>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</si>
  <si>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</si>
  <si>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</si>
  <si>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</si>
  <si>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</si>
  <si>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</si>
  <si>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</si>
  <si>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</si>
  <si>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</si>
  <si>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</si>
  <si>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</si>
  <si>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</si>
  <si>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</si>
  <si>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</si>
  <si>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</si>
  <si>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</si>
  <si>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</si>
  <si>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</si>
  <si>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</si>
  <si>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</si>
  <si>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</si>
  <si>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</si>
  <si>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</si>
  <si>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</si>
  <si>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</si>
  <si>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</si>
  <si>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</si>
  <si>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</si>
  <si>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</si>
  <si>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</si>
  <si>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</si>
  <si>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</si>
  <si>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</si>
  <si>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</si>
  <si>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</si>
  <si>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</si>
  <si>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</si>
  <si>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</si>
  <si>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</si>
  <si>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</si>
  <si>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</si>
  <si>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</si>
  <si>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</si>
  <si>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</si>
  <si>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</si>
  <si>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</si>
  <si>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</si>
  <si>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</si>
  <si>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</si>
  <si>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</si>
  <si>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</si>
  <si>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</si>
  <si>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</si>
  <si>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</si>
  <si>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</si>
  <si>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</si>
  <si>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</si>
  <si>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</si>
  <si>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</si>
  <si>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</si>
  <si>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</si>
  <si>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</si>
  <si>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</si>
  <si>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</si>
  <si>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</si>
  <si>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</si>
  <si>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</si>
  <si>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</si>
  <si>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</si>
  <si>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</si>
  <si>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</si>
  <si>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</si>
  <si>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</si>
  <si>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</si>
  <si>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</si>
  <si>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</si>
  <si>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</si>
  <si>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</si>
  <si>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</si>
  <si>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</si>
  <si>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</si>
  <si>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</si>
  <si>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</si>
  <si>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</si>
  <si>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</si>
  <si>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</si>
  <si>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</si>
  <si>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</si>
  <si>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</si>
  <si>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</si>
  <si>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</si>
  <si>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</si>
  <si>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</si>
  <si>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</si>
  <si>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</si>
  <si>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</si>
  <si>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</si>
  <si>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</si>
  <si>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</si>
  <si>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</si>
  <si>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</si>
  <si>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</si>
  <si>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</si>
  <si>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</si>
  <si>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</si>
  <si>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</si>
  <si>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</si>
  <si>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</si>
  <si>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</si>
  <si>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</si>
  <si>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</si>
  <si>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</si>
  <si>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</si>
  <si>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</si>
  <si>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</si>
  <si>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</si>
  <si>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</si>
  <si>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</si>
  <si>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</si>
  <si>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</si>
  <si>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</si>
  <si>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</si>
  <si>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</si>
  <si>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</si>
  <si>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</si>
  <si>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</si>
  <si>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</si>
  <si>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</si>
  <si>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</si>
  <si>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</si>
  <si>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</si>
  <si>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</si>
  <si>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</si>
  <si>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</si>
  <si>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</si>
  <si>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</si>
  <si>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</si>
  <si>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</si>
  <si>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</si>
  <si>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</si>
  <si>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</si>
  <si>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</si>
  <si>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</si>
  <si>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</si>
  <si>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</si>
  <si>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</si>
  <si>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</si>
  <si>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</si>
  <si>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</si>
  <si>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</si>
  <si>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</si>
  <si>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</si>
  <si>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</si>
  <si>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</si>
  <si>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</si>
  <si>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</si>
  <si>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</si>
  <si>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</si>
  <si>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</si>
  <si>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</si>
  <si>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</si>
  <si>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</si>
  <si>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</si>
  <si>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</si>
  <si>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</si>
  <si>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</si>
  <si>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</si>
  <si>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</si>
  <si>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</si>
  <si>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</si>
  <si>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</si>
  <si>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</si>
  <si>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</si>
  <si>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</si>
  <si>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</si>
  <si>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</si>
  <si>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</si>
  <si>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</si>
  <si>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</si>
  <si>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</si>
  <si>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</si>
  <si>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</si>
  <si>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</si>
  <si>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</si>
  <si>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</si>
  <si>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</si>
  <si>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</si>
  <si>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</si>
  <si>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</si>
  <si>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</si>
  <si>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</si>
  <si>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</si>
  <si>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</si>
  <si>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</si>
  <si>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</si>
  <si>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</si>
  <si>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</si>
  <si>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</si>
  <si>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</si>
  <si>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</si>
  <si>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</si>
  <si>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</si>
  <si>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</si>
  <si>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</si>
  <si>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</si>
  <si>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</si>
  <si>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</si>
  <si>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</si>
  <si>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</si>
  <si>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</si>
  <si>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</si>
  <si>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</si>
  <si>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</si>
  <si>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</si>
  <si>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</si>
  <si>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</si>
  <si>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</si>
  <si>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</si>
  <si>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</si>
  <si>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</si>
  <si>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</si>
  <si>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</si>
  <si>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</si>
  <si>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</si>
  <si>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</si>
  <si>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</si>
  <si>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</si>
  <si>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</si>
  <si>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</si>
  <si>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</si>
  <si>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</si>
  <si>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</si>
  <si>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</si>
  <si>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</si>
  <si>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</si>
  <si>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</si>
  <si>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</si>
  <si>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</si>
  <si>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</si>
  <si>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</si>
  <si>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</si>
  <si>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</si>
  <si>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</si>
  <si>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</si>
  <si>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</si>
  <si>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</si>
  <si>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</si>
  <si>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</si>
  <si>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</si>
  <si>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</si>
  <si>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</si>
  <si>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</si>
  <si>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</si>
  <si>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</si>
  <si>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</si>
  <si>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</si>
  <si>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</si>
  <si>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</si>
  <si>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</si>
  <si>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</si>
  <si>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</si>
  <si>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</si>
  <si>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</si>
  <si>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</si>
  <si>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</si>
  <si>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</si>
  <si>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</si>
  <si>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</si>
  <si>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</si>
  <si>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</si>
  <si>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</si>
  <si>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</si>
  <si>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</si>
  <si>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</si>
  <si>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</si>
  <si>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</si>
  <si>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</si>
  <si>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</si>
  <si>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</si>
  <si>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</si>
  <si>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</si>
  <si>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</si>
  <si>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</si>
  <si>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</si>
  <si>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</si>
  <si>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</si>
  <si>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</si>
  <si>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</si>
  <si>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</si>
  <si>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</si>
  <si>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</si>
  <si>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</si>
  <si>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</si>
  <si>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</si>
  <si>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</si>
  <si>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</si>
  <si>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</si>
  <si>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</si>
  <si>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</si>
  <si>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</si>
  <si>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</si>
  <si>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</si>
  <si>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</si>
  <si>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</si>
  <si>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</si>
  <si>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</si>
  <si>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</si>
  <si>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</si>
  <si>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</si>
  <si>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</si>
  <si>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</si>
  <si>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</si>
  <si>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</si>
  <si>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</si>
  <si>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</si>
  <si>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</si>
  <si>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</si>
  <si>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</si>
  <si>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</si>
  <si>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</si>
  <si>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</si>
  <si>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</si>
  <si>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</si>
  <si>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</si>
  <si>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</si>
  <si>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</si>
  <si>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</si>
  <si>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</si>
  <si>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</si>
  <si>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</si>
  <si>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</si>
  <si>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</si>
  <si>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</si>
  <si>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</si>
  <si>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</si>
  <si>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</si>
  <si>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</si>
  <si>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</si>
  <si>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</si>
  <si>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</si>
  <si>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</si>
  <si>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</si>
  <si>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</si>
  <si>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</si>
  <si>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</si>
  <si>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</si>
  <si>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</si>
  <si>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</si>
  <si>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</si>
  <si>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</si>
  <si>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</si>
  <si>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</si>
  <si>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</si>
  <si>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</si>
  <si>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</si>
  <si>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</si>
  <si>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</si>
  <si>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</si>
  <si>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</si>
  <si>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</si>
  <si>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</si>
  <si>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</si>
  <si>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</si>
  <si>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</si>
  <si>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</si>
  <si>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</si>
  <si>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</si>
  <si>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</si>
  <si>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</si>
  <si>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</si>
  <si>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</si>
  <si>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</si>
  <si>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</si>
  <si>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</si>
  <si>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</si>
  <si>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</si>
  <si>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</si>
  <si>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</si>
  <si>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</si>
  <si>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</si>
  <si>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</si>
  <si>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</si>
  <si>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</si>
  <si>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</si>
  <si>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</si>
  <si>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</si>
  <si>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</si>
  <si>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</si>
  <si>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</si>
  <si>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</si>
  <si>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</si>
  <si>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</si>
  <si>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</si>
  <si>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</si>
  <si>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</si>
  <si>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</si>
  <si>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</si>
  <si>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</si>
  <si>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</si>
  <si>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</si>
  <si>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</si>
  <si>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</si>
  <si>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</si>
  <si>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</si>
  <si>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</si>
  <si>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</si>
  <si>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</si>
  <si>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</si>
  <si>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</si>
  <si>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</si>
  <si>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</si>
  <si>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</si>
  <si>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</si>
  <si>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</si>
  <si>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</si>
  <si>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</si>
  <si>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</si>
  <si>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</si>
  <si>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</si>
  <si>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</si>
  <si>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</si>
  <si>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</si>
  <si>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</si>
  <si>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</si>
  <si>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</si>
  <si>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</si>
  <si>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</si>
  <si>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</si>
  <si>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</si>
  <si>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</si>
  <si>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</si>
  <si>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</si>
  <si>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</si>
  <si>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</si>
  <si>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</si>
  <si>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</si>
  <si>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</si>
  <si>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</si>
  <si>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</si>
  <si>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</si>
  <si>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</si>
  <si>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</si>
  <si>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</si>
  <si>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</si>
  <si>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</si>
  <si>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</si>
  <si>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</si>
  <si>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</si>
  <si>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</si>
  <si>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</si>
  <si>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</si>
  <si>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</si>
  <si>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</si>
  <si>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</si>
  <si>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</si>
  <si>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</si>
  <si>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</si>
  <si>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</si>
  <si>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</si>
  <si>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</si>
  <si>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</si>
  <si>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</si>
  <si>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</si>
  <si>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</si>
  <si>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</si>
  <si>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</si>
  <si>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</si>
  <si>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</si>
  <si>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</si>
  <si>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</si>
  <si>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</si>
  <si>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</si>
  <si>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</si>
  <si>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</si>
  <si>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</si>
  <si>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</si>
  <si>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</si>
  <si>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</si>
  <si>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</si>
  <si>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</si>
  <si>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</si>
  <si>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</si>
  <si>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</si>
  <si>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</si>
  <si>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</si>
  <si>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</si>
  <si>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</si>
  <si>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</si>
  <si>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</si>
  <si>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</si>
  <si>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</si>
  <si>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</si>
  <si>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</si>
  <si>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</si>
  <si>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</si>
  <si>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</si>
  <si>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</si>
  <si>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</si>
  <si>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</si>
  <si>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</si>
  <si>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</si>
  <si>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</si>
  <si>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</si>
  <si>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</si>
  <si>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</si>
  <si>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</si>
  <si>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</si>
  <si>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</si>
  <si>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</si>
  <si>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</si>
  <si>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</si>
  <si>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</si>
  <si>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</si>
  <si>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</si>
  <si>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</si>
  <si>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</si>
  <si>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</si>
  <si>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</si>
  <si>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</si>
  <si>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</si>
  <si>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</si>
  <si>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</si>
  <si>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</si>
  <si>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</si>
  <si>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</si>
  <si>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</si>
  <si>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</si>
  <si>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</si>
  <si>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</si>
  <si>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</si>
  <si>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</si>
  <si>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</si>
  <si>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</si>
  <si>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</si>
  <si>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</si>
  <si>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</si>
  <si>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</si>
  <si>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</si>
  <si>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</si>
  <si>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</si>
  <si>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</si>
  <si>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</si>
  <si>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</si>
  <si>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</si>
  <si>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</si>
  <si>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</si>
  <si>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</si>
  <si>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</si>
  <si>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</si>
  <si>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</si>
  <si>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</si>
  <si>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</si>
  <si>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</si>
  <si>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</si>
  <si>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</si>
  <si>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</si>
  <si>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</si>
  <si>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</si>
  <si>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</si>
  <si>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</si>
  <si>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</si>
  <si>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</si>
  <si>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</si>
  <si>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</si>
  <si>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</si>
  <si>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</si>
  <si>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</si>
  <si>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</si>
  <si>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</si>
  <si>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</si>
  <si>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</si>
  <si>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</si>
  <si>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</si>
  <si>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</si>
  <si>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</si>
  <si>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</si>
  <si>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</si>
  <si>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</si>
  <si>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</si>
  <si>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</si>
  <si>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</si>
  <si>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</si>
  <si>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</si>
  <si>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</si>
  <si>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</si>
  <si>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</si>
  <si>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</si>
  <si>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</si>
  <si>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</si>
  <si>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</si>
  <si>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</si>
  <si>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</si>
  <si>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</si>
  <si>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</si>
  <si>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</si>
  <si>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</si>
  <si>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</si>
  <si>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</si>
  <si>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</si>
  <si>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</si>
  <si>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</si>
  <si>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</si>
  <si>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</si>
  <si>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</si>
  <si>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</si>
  <si>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</si>
  <si>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</si>
  <si>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</si>
  <si>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</si>
  <si>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</si>
  <si>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</si>
  <si>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</si>
  <si>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</si>
  <si>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</si>
  <si>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</si>
  <si>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</si>
  <si>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</si>
  <si>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</si>
  <si>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</si>
  <si>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</si>
  <si>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</si>
  <si>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</si>
  <si>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</si>
  <si>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</si>
  <si>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</si>
  <si>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</si>
  <si>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</si>
  <si>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</si>
  <si>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</si>
  <si>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</si>
  <si>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</si>
  <si>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</si>
  <si>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</si>
  <si>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</si>
  <si>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</si>
  <si>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</si>
  <si>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</si>
  <si>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</si>
  <si>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</si>
  <si>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</si>
  <si>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</si>
  <si>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</si>
  <si>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</si>
  <si>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</si>
  <si>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</si>
  <si>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</si>
  <si>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</si>
  <si>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</si>
  <si>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</si>
  <si>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</si>
  <si>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</si>
  <si>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</si>
  <si>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</si>
  <si>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</si>
  <si>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</si>
  <si>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</si>
  <si>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</si>
  <si>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</si>
  <si>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</si>
  <si>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</si>
  <si>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</si>
  <si>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</si>
  <si>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</si>
  <si>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</si>
  <si>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</si>
  <si>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</si>
  <si>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</si>
  <si>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</si>
  <si>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</si>
  <si>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</si>
  <si>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</si>
  <si>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</si>
  <si>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</si>
  <si>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</si>
  <si>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</si>
  <si>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</si>
  <si>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</si>
  <si>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</si>
  <si>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</si>
  <si>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</si>
  <si>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</si>
  <si>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</si>
  <si>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</si>
  <si>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</si>
  <si>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</si>
  <si>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</si>
  <si>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</si>
  <si>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</si>
  <si>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</si>
  <si>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</si>
  <si>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</si>
  <si>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</si>
  <si>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</si>
  <si>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</si>
  <si>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</si>
  <si>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</si>
  <si>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</si>
  <si>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</si>
  <si>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</si>
  <si>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</si>
  <si>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</si>
  <si>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</si>
  <si>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</si>
  <si>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</si>
  <si>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</si>
  <si>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</si>
  <si>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</si>
  <si>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</si>
  <si>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</si>
  <si>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</si>
  <si>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</si>
  <si>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</si>
  <si>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</si>
  <si>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</si>
  <si>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</si>
  <si>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</si>
  <si>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</si>
  <si>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</si>
  <si>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</si>
  <si>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</si>
  <si>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</si>
  <si>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</si>
  <si>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</si>
  <si>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</si>
  <si>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</si>
  <si>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</si>
  <si>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</si>
  <si>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</si>
  <si>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</si>
  <si>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</si>
  <si>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</si>
  <si>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</si>
  <si>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</si>
  <si>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</si>
  <si>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</si>
  <si>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</si>
  <si>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</si>
  <si>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</si>
  <si>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</si>
  <si>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</si>
  <si>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</si>
  <si>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</si>
  <si>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</si>
  <si>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</si>
  <si>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</si>
  <si>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</si>
  <si>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</si>
  <si>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</si>
  <si>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</si>
  <si>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</si>
  <si>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</si>
  <si>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</si>
  <si>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</si>
  <si>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</si>
  <si>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</si>
  <si>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</si>
  <si>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</si>
  <si>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</si>
  <si>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</si>
  <si>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</si>
  <si>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</si>
  <si>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</si>
  <si>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</si>
  <si>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</si>
  <si>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</si>
  <si>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</si>
  <si>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</si>
  <si>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</si>
  <si>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</si>
  <si>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</si>
  <si>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</si>
  <si>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</si>
  <si>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</si>
  <si>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</si>
  <si>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</si>
  <si>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</si>
  <si>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</si>
  <si>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</si>
  <si>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</si>
  <si>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</si>
  <si>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</si>
  <si>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</si>
  <si>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</si>
  <si>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</si>
  <si>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</si>
  <si>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</si>
  <si>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</si>
  <si>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</si>
  <si>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</si>
  <si>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</si>
  <si>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</si>
  <si>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</si>
  <si>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</si>
  <si>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</si>
  <si>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</si>
  <si>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</si>
  <si>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</si>
  <si>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</si>
  <si>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</si>
  <si>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</si>
  <si>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</si>
  <si>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</si>
  <si>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</si>
  <si>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</si>
  <si>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</si>
  <si>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</si>
  <si>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</si>
  <si>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</si>
  <si>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</si>
  <si>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</si>
  <si>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</si>
  <si>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</si>
  <si>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</si>
  <si>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</si>
  <si>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</si>
  <si>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</si>
  <si>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</si>
  <si>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</si>
  <si>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</si>
  <si>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</si>
  <si>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</si>
  <si>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</si>
  <si>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</si>
  <si>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</si>
  <si>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</si>
  <si>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</si>
  <si>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</si>
  <si>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</si>
  <si>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</si>
  <si>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</si>
  <si>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</si>
  <si>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</si>
  <si>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</si>
  <si>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</si>
  <si>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</si>
  <si>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</si>
  <si>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</si>
  <si>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</si>
  <si>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</si>
  <si>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</si>
  <si>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</si>
  <si>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</si>
  <si>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</si>
  <si>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</si>
  <si>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</si>
  <si>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</si>
  <si>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</si>
  <si>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</si>
  <si>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</si>
  <si>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</si>
  <si>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</si>
  <si>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</si>
  <si>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</si>
  <si>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</si>
  <si>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</si>
  <si>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</si>
  <si>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</si>
  <si>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</si>
  <si>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</si>
  <si>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</si>
  <si>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</si>
  <si>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</si>
  <si>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</si>
  <si>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</si>
  <si>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</si>
  <si>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</si>
  <si>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</si>
  <si>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</si>
  <si>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</si>
  <si>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</si>
  <si>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</si>
  <si>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</si>
  <si>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</si>
  <si>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</si>
  <si>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</si>
  <si>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</si>
  <si>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</si>
  <si>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</si>
  <si>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</si>
  <si>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</si>
  <si>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</si>
  <si>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</si>
  <si>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</si>
  <si>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</si>
  <si>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</si>
  <si>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</si>
  <si>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</si>
  <si>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</si>
  <si>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</si>
  <si>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</si>
  <si>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</si>
  <si>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</si>
  <si>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</si>
  <si>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</si>
  <si>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</si>
  <si>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</si>
  <si>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</si>
  <si>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</si>
  <si>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</si>
  <si>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</si>
  <si>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</si>
  <si>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</si>
  <si>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</si>
  <si>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</si>
  <si>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</si>
  <si>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</si>
  <si>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</si>
  <si>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</si>
  <si>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</si>
  <si>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</si>
  <si>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</si>
  <si>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</si>
  <si>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</si>
  <si>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</si>
  <si>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</si>
  <si>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</si>
  <si>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</si>
  <si>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</si>
  <si>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</si>
  <si>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</si>
  <si>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</si>
  <si>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</si>
  <si>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</si>
  <si>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</si>
  <si>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</si>
  <si>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</si>
  <si>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</si>
  <si>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</si>
  <si>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</si>
  <si>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</si>
  <si>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</si>
  <si>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</si>
  <si>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</si>
  <si>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</si>
  <si>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</si>
  <si>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</si>
  <si>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</si>
  <si>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</si>
  <si>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</si>
  <si>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</si>
  <si>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</si>
  <si>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</si>
  <si>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</si>
  <si>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</si>
  <si>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</si>
  <si>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</si>
  <si>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</si>
  <si>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</si>
  <si>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</si>
  <si>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</si>
  <si>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</si>
  <si>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</si>
  <si>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</si>
  <si>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</si>
  <si>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</si>
  <si>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</si>
  <si>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</si>
  <si>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</si>
  <si>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</si>
  <si>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</si>
  <si>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</si>
  <si>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</si>
  <si>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</si>
  <si>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</si>
  <si>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</si>
  <si>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</si>
  <si>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</si>
  <si>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</si>
  <si>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</si>
  <si>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</si>
  <si>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</si>
  <si>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</si>
  <si>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</si>
  <si>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</si>
  <si>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</si>
  <si>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</si>
  <si>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</si>
  <si>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</si>
  <si>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</si>
  <si>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</si>
  <si>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</si>
  <si>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</si>
  <si>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</si>
  <si>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</si>
  <si>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</si>
  <si>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</si>
  <si>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</si>
  <si>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</si>
  <si>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</si>
  <si>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</si>
  <si>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</si>
  <si>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</si>
  <si>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</si>
  <si>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</si>
  <si>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</si>
  <si>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</si>
  <si>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</si>
  <si>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</si>
  <si>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</si>
  <si>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</si>
  <si>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</si>
  <si>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</si>
  <si>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</si>
  <si>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</si>
  <si>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</si>
  <si>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</si>
  <si>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</si>
  <si>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</si>
  <si>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</si>
  <si>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</si>
  <si>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</si>
  <si>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</si>
  <si>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</si>
  <si>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</si>
  <si>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</si>
  <si>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</si>
  <si>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</si>
  <si>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</si>
  <si>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</si>
  <si>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</si>
  <si>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</si>
  <si>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</si>
  <si>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</si>
  <si>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</si>
  <si>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</si>
  <si>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</si>
  <si>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</si>
  <si>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</si>
  <si>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</si>
  <si>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</si>
  <si>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</si>
  <si>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</si>
  <si>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</si>
  <si>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</si>
  <si>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</si>
  <si>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</si>
  <si>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</si>
  <si>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</si>
  <si>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</si>
  <si>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</si>
  <si>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</si>
  <si>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</si>
  <si>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</si>
  <si>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</si>
  <si>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</si>
  <si>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</si>
  <si>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</si>
  <si>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</si>
  <si>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</si>
  <si>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</si>
  <si>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</si>
  <si>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</si>
  <si>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</si>
  <si>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</si>
  <si>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</si>
  <si>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</si>
  <si>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</si>
  <si>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</si>
  <si>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</si>
  <si>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</si>
  <si>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</si>
  <si>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</si>
  <si>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</si>
  <si>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</si>
  <si>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</si>
  <si>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</si>
  <si>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</si>
  <si>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</si>
  <si>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</si>
  <si>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</si>
  <si>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</si>
  <si>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</si>
  <si>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</si>
  <si>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</si>
  <si>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</si>
  <si>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</si>
  <si>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</si>
  <si>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</si>
  <si>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</si>
  <si>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</si>
  <si>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</si>
  <si>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</si>
  <si>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</si>
  <si>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</si>
  <si>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</si>
  <si>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</si>
  <si>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</si>
  <si>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</si>
  <si>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</si>
  <si>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</si>
  <si>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</si>
  <si>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</si>
  <si>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</si>
  <si>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</si>
  <si>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</si>
  <si>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</si>
  <si>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</si>
  <si>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</si>
  <si>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</si>
  <si>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</si>
  <si>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</si>
  <si>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</si>
  <si>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</si>
  <si>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</si>
  <si>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</si>
  <si>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</si>
  <si>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</si>
  <si>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</si>
  <si>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</si>
  <si>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</si>
  <si>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</si>
  <si>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</si>
  <si>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</si>
  <si>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</si>
  <si>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</si>
  <si>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</si>
  <si>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</si>
  <si>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</si>
  <si>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</si>
  <si>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</si>
  <si>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</si>
  <si>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</si>
  <si>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</si>
  <si>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</si>
  <si>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</si>
  <si>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</si>
  <si>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</si>
  <si>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</si>
  <si>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</si>
  <si>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</si>
  <si>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</si>
  <si>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</si>
  <si>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</si>
  <si>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</si>
  <si>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</si>
  <si>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</si>
  <si>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</si>
  <si>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</si>
  <si>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</si>
  <si>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</si>
  <si>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</si>
  <si>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</si>
  <si>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</si>
  <si>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</si>
  <si>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</si>
  <si>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</si>
  <si>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</si>
  <si>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</si>
  <si>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</si>
  <si>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</si>
  <si>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</si>
  <si>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</si>
  <si>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</si>
  <si>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</si>
  <si>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</si>
  <si>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</si>
  <si>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</si>
  <si>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</si>
  <si>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</si>
  <si>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</si>
  <si>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</si>
  <si>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</si>
  <si>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</si>
  <si>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</si>
  <si>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</si>
  <si>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</si>
  <si>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</si>
  <si>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</si>
  <si>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</si>
  <si>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</si>
  <si>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</si>
  <si>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</si>
  <si>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</si>
  <si>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</si>
  <si>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</si>
  <si>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</si>
  <si>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</si>
  <si>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</si>
  <si>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</si>
  <si>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</si>
  <si>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</si>
  <si>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</si>
  <si>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</si>
  <si>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</si>
  <si>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</si>
  <si>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</si>
  <si>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</si>
  <si>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</si>
  <si>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</si>
  <si>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</si>
  <si>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</si>
  <si>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</si>
  <si>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</si>
  <si>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</si>
  <si>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</si>
  <si>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</si>
  <si>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</si>
  <si>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</si>
  <si>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</si>
  <si>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</si>
  <si>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</si>
  <si>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</si>
  <si>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</si>
  <si>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</si>
  <si>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</si>
  <si>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</si>
  <si>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</si>
  <si>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</si>
  <si>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</si>
  <si>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</si>
  <si>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</si>
  <si>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</si>
  <si>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</si>
  <si>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</si>
  <si>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</si>
  <si>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</si>
  <si>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</si>
  <si>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</si>
  <si>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</si>
  <si>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</si>
  <si>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</si>
  <si>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</si>
  <si>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</si>
  <si>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</si>
  <si>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</si>
  <si>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</si>
  <si>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</si>
  <si>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</si>
  <si>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</si>
  <si>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</si>
  <si>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</si>
  <si>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</si>
  <si>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</si>
  <si>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</si>
  <si>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</si>
  <si>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</si>
  <si>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</si>
  <si>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</si>
  <si>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</si>
  <si>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</si>
  <si>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</si>
  <si>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</si>
  <si>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</si>
  <si>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</si>
  <si>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</si>
  <si>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</si>
  <si>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</si>
  <si>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</si>
  <si>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</si>
  <si>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</si>
  <si>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</si>
  <si>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</si>
  <si>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</si>
  <si>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</si>
  <si>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</si>
  <si>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</si>
  <si>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</si>
  <si>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</si>
  <si>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</si>
  <si>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</si>
  <si>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</si>
  <si>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</si>
  <si>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</si>
  <si>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</si>
  <si>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</si>
  <si>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</si>
  <si>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</si>
  <si>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</si>
  <si>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</si>
  <si>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</si>
  <si>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</si>
  <si>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</si>
  <si>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</si>
  <si>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</si>
  <si>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</si>
  <si>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</si>
  <si>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</si>
  <si>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</si>
  <si>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</si>
  <si>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</si>
  <si>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</si>
  <si>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</si>
  <si>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</si>
  <si>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</si>
  <si>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</si>
  <si>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</si>
  <si>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</si>
  <si>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</si>
  <si>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</si>
  <si>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</si>
  <si>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</si>
  <si>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</si>
  <si>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</si>
  <si>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</si>
  <si>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</si>
  <si>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</si>
  <si>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</si>
  <si>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</si>
  <si>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</si>
  <si>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</si>
  <si>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</si>
  <si>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</si>
  <si>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</si>
  <si>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</si>
  <si>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</si>
  <si>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</si>
  <si>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</si>
  <si>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</si>
  <si>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</si>
  <si>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</si>
  <si>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</si>
  <si>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</si>
  <si>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</si>
  <si>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</si>
  <si>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</si>
  <si>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</si>
  <si>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</si>
  <si>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</si>
  <si>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</si>
  <si>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</si>
  <si>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</si>
  <si>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</si>
  <si>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</si>
  <si>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</si>
  <si>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</si>
  <si>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</si>
  <si>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</si>
  <si>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</si>
  <si>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</si>
  <si>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</si>
  <si>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</si>
  <si>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</si>
  <si>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</si>
  <si>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</si>
  <si>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</si>
  <si>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</si>
  <si>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</si>
  <si>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</si>
  <si>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</si>
  <si>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</si>
  <si>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</si>
  <si>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</si>
  <si>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</si>
  <si>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</si>
  <si>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</si>
  <si>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</si>
  <si>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</si>
  <si>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</si>
  <si>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</si>
  <si>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</si>
  <si>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</si>
  <si>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</si>
  <si>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</si>
  <si>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</si>
  <si>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</si>
  <si>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</si>
  <si>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</si>
  <si>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</si>
  <si>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</si>
  <si>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</si>
  <si>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</si>
  <si>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</si>
  <si>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</si>
  <si>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</si>
  <si>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</si>
  <si>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</si>
  <si>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</si>
  <si>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</si>
  <si>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</si>
  <si>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</si>
  <si>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</si>
  <si>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</si>
  <si>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</si>
  <si>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</si>
  <si>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</si>
  <si>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</si>
  <si>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</si>
  <si>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</si>
  <si>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</si>
  <si>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</si>
  <si>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</si>
  <si>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</si>
  <si>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</si>
  <si>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</si>
  <si>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</si>
  <si>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</si>
  <si>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</si>
  <si>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</si>
  <si>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</si>
  <si>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</si>
  <si>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</si>
  <si>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</si>
  <si>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</si>
  <si>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</si>
  <si>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</si>
  <si>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</si>
  <si>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</si>
  <si>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</si>
  <si>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</si>
  <si>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</si>
  <si>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</si>
  <si>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</si>
  <si>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</si>
  <si>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</si>
  <si>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</si>
  <si>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</si>
  <si>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</si>
  <si>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</si>
  <si>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</si>
  <si>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</si>
  <si>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</si>
  <si>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</si>
  <si>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</si>
  <si>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</si>
  <si>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</si>
  <si>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</si>
  <si>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</si>
  <si>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</si>
  <si>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</si>
  <si>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</si>
  <si>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</si>
  <si>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</si>
  <si>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</si>
  <si>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</si>
  <si>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</si>
  <si>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</si>
  <si>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</si>
  <si>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</si>
  <si>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</si>
  <si>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</si>
  <si>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</si>
  <si>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</si>
  <si>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</si>
  <si>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</si>
  <si>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</si>
  <si>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</si>
  <si>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</si>
  <si>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</si>
  <si>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</si>
  <si>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</si>
  <si>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</si>
  <si>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</si>
  <si>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</si>
  <si>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</si>
  <si>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</si>
  <si>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</si>
  <si>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</si>
  <si>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</si>
  <si>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</si>
  <si>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</si>
  <si>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</si>
  <si>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</si>
  <si>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</si>
  <si>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</si>
  <si>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</si>
  <si>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</si>
  <si>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</si>
  <si>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</si>
  <si>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</si>
  <si>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</si>
  <si>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</si>
  <si>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</si>
  <si>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</si>
  <si>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</si>
  <si>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</si>
  <si>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</si>
  <si>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</si>
  <si>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</si>
  <si>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</si>
  <si>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</si>
  <si>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</si>
  <si>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</si>
  <si>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</si>
  <si>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</si>
  <si>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</si>
  <si>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</si>
  <si>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</si>
  <si>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</si>
  <si>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</si>
  <si>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</si>
  <si>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</si>
  <si>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</si>
  <si>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</si>
  <si>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</si>
  <si>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</si>
  <si>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</si>
  <si>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</si>
  <si>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</si>
  <si>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</si>
  <si>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</si>
  <si>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</si>
  <si>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</si>
  <si>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</si>
  <si>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</si>
  <si>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</si>
  <si>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</si>
  <si>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</si>
  <si>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</si>
  <si>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</si>
  <si>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</si>
  <si>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</si>
  <si>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</si>
  <si>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</si>
  <si>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</si>
  <si>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</si>
  <si>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</si>
  <si>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</si>
  <si>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</si>
  <si>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</si>
  <si>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</si>
  <si>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</si>
  <si>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</si>
  <si>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</si>
  <si>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</si>
  <si>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</si>
  <si>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</si>
  <si>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</si>
  <si>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</si>
  <si>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</si>
  <si>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</si>
  <si>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</si>
  <si>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</si>
  <si>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</si>
  <si>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</si>
  <si>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</si>
  <si>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</si>
  <si>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</si>
  <si>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</si>
  <si>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</si>
  <si>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</si>
  <si>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</si>
  <si>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</si>
  <si>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</si>
  <si>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</si>
  <si>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</si>
  <si>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</si>
  <si>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</si>
  <si>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</si>
  <si>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</si>
  <si>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</si>
  <si>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</si>
  <si>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</si>
  <si>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</si>
  <si>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</si>
  <si>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</si>
  <si>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</si>
  <si>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</si>
  <si>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</si>
  <si>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</si>
  <si>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</si>
  <si>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</si>
  <si>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</si>
  <si>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</si>
  <si>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</si>
  <si>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</si>
  <si>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</si>
  <si>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</si>
  <si>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</si>
  <si>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</si>
  <si>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</si>
  <si>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</si>
  <si>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</si>
  <si>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</si>
  <si>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</si>
  <si>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</si>
  <si>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</si>
  <si>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</si>
  <si>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</si>
  <si>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</si>
  <si>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</si>
  <si>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</si>
  <si>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</si>
  <si>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</si>
  <si>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</si>
  <si>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</si>
  <si>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</si>
  <si>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</si>
  <si>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</si>
  <si>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</si>
  <si>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</si>
  <si>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</si>
  <si>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</si>
  <si>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</si>
  <si>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</si>
  <si>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</si>
  <si>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</si>
  <si>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</si>
  <si>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</si>
  <si>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</si>
  <si>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</si>
  <si>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</si>
  <si>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</si>
  <si>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</si>
  <si>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</si>
  <si>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</si>
  <si>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</si>
  <si>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</si>
  <si>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</si>
  <si>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</si>
  <si>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</si>
  <si>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</si>
  <si>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</si>
  <si>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</si>
  <si>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</si>
  <si>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</si>
  <si>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</si>
  <si>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</si>
  <si>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</si>
  <si>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</si>
  <si>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</si>
  <si>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</si>
  <si>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</si>
  <si>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</si>
  <si>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</si>
  <si>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</si>
  <si>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</si>
  <si>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</si>
  <si>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</si>
  <si>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</si>
  <si>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</si>
  <si>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</si>
  <si>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</si>
  <si>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</si>
  <si>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</si>
  <si>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</si>
  <si>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</si>
  <si>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</si>
  <si>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</si>
  <si>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</si>
  <si>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</si>
  <si>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</si>
  <si>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</si>
  <si>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</si>
  <si>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</si>
  <si>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</si>
  <si>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</si>
  <si>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</si>
  <si>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</si>
  <si>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</si>
  <si>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</si>
  <si>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</si>
  <si>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</si>
  <si>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</si>
  <si>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</si>
  <si>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</si>
  <si>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</si>
  <si>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</si>
  <si>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</si>
  <si>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</si>
  <si>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</si>
  <si>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</si>
  <si>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</si>
  <si>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</si>
  <si>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</si>
  <si>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</si>
  <si>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</si>
  <si>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</si>
  <si>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</si>
  <si>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</si>
  <si>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</si>
  <si>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</si>
  <si>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</si>
  <si>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</si>
  <si>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</si>
  <si>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</si>
  <si>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</si>
  <si>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</si>
  <si>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</si>
  <si>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</si>
  <si>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</si>
  <si>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</si>
  <si>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</si>
  <si>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</si>
  <si>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</si>
  <si>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</si>
  <si>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</si>
  <si>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</si>
  <si>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</si>
  <si>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</si>
  <si>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</si>
  <si>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</si>
  <si>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</si>
  <si>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</si>
  <si>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</si>
  <si>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</si>
  <si>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</si>
  <si>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</si>
  <si>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</si>
  <si>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</si>
  <si>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</si>
  <si>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</si>
  <si>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</si>
  <si>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</si>
  <si>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</si>
  <si>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</si>
  <si>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</si>
  <si>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</si>
  <si>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</si>
  <si>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</si>
  <si>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</si>
  <si>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</si>
  <si>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</si>
  <si>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</si>
  <si>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</si>
  <si>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</si>
  <si>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</si>
  <si>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</si>
  <si>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</si>
  <si>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</si>
  <si>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</si>
  <si>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</si>
  <si>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</si>
  <si>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</si>
  <si>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</si>
  <si>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</si>
  <si>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</si>
  <si>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</si>
  <si>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</si>
  <si>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</si>
  <si>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</si>
  <si>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</si>
  <si>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</si>
  <si>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</si>
  <si>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</si>
  <si>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</si>
  <si>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</si>
  <si>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</si>
  <si>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</si>
  <si>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</si>
  <si>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</si>
  <si>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</si>
  <si>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</si>
  <si>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</si>
  <si>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</si>
  <si>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</si>
  <si>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</si>
  <si>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</si>
  <si>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</si>
  <si>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</si>
  <si>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</si>
  <si>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</si>
  <si>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</si>
  <si>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</si>
  <si>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</si>
  <si>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</si>
  <si>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</si>
  <si>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</si>
  <si>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</si>
  <si>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</si>
  <si>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</si>
  <si>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</si>
  <si>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</si>
  <si>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</si>
  <si>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</si>
  <si>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</si>
  <si>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</si>
  <si>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</si>
  <si>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</si>
  <si>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</si>
  <si>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</si>
  <si>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</si>
  <si>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</si>
  <si>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</si>
  <si>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</si>
  <si>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</si>
  <si>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</si>
  <si>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</si>
  <si>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</si>
  <si>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</si>
  <si>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</si>
  <si>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</si>
  <si>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</si>
  <si>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</si>
  <si>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</si>
  <si>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</si>
  <si>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</si>
  <si>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</si>
  <si>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</si>
  <si>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</si>
  <si>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</si>
  <si>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</si>
  <si>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</si>
  <si>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</si>
  <si>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</si>
  <si>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</si>
  <si>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</si>
  <si>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</si>
  <si>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</si>
  <si>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</si>
  <si>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</si>
  <si>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</si>
  <si>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</si>
  <si>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</si>
  <si>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</si>
  <si>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</si>
  <si>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</si>
  <si>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</si>
  <si>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</si>
  <si>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</si>
  <si>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</si>
  <si>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</si>
  <si>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</si>
  <si>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</si>
  <si>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</si>
  <si>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</si>
  <si>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</si>
  <si>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</si>
  <si>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</si>
  <si>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</si>
  <si>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</si>
  <si>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</si>
  <si>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</si>
  <si>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</si>
  <si>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</si>
  <si>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</si>
  <si>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</si>
  <si>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</si>
  <si>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</si>
  <si>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</si>
  <si>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</si>
  <si>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</si>
  <si>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</si>
  <si>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</si>
  <si>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</si>
  <si>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</si>
  <si>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</si>
  <si>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</si>
  <si>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</si>
  <si>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</si>
  <si>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</si>
  <si>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</si>
  <si>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</si>
  <si>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</si>
  <si>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</si>
  <si>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</si>
  <si>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</si>
  <si>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</si>
  <si>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</si>
  <si>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</si>
  <si>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</si>
  <si>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</si>
  <si>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</si>
  <si>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</si>
  <si>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</si>
  <si>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</si>
  <si>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</si>
  <si>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</si>
  <si>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</si>
  <si>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</si>
  <si>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</si>
  <si>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</si>
  <si>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</si>
  <si>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</si>
  <si>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</si>
  <si>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</si>
  <si>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</si>
  <si>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</si>
  <si>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</si>
  <si>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</si>
  <si>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</si>
  <si>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</si>
  <si>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</si>
  <si>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</si>
  <si>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</si>
  <si>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</si>
  <si>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</si>
  <si>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</si>
  <si>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</si>
  <si>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</si>
  <si>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</si>
  <si>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</si>
  <si>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</si>
  <si>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</si>
  <si>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</si>
  <si>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</si>
  <si>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</si>
  <si>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</si>
  <si>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</si>
  <si>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</si>
  <si>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</si>
  <si>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</si>
  <si>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</si>
  <si>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</si>
  <si>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</si>
  <si>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</si>
  <si>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</si>
  <si>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</si>
  <si>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</si>
  <si>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</si>
  <si>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</si>
  <si>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</si>
  <si>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</si>
  <si>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</si>
  <si>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</si>
  <si>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</si>
  <si>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</si>
  <si>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</si>
  <si>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</si>
  <si>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</si>
  <si>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</si>
  <si>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</si>
  <si>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</si>
  <si>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</si>
  <si>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</si>
  <si>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</si>
  <si>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</si>
  <si>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</si>
  <si>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</si>
  <si>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</si>
  <si>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</si>
  <si>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</si>
  <si>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</si>
  <si>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</si>
  <si>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</si>
  <si>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</si>
  <si>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</si>
  <si>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</si>
  <si>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</si>
  <si>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</si>
  <si>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</si>
  <si>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</si>
  <si>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</si>
  <si>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</si>
  <si>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</si>
  <si>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</si>
  <si>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</si>
  <si>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</si>
  <si>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</si>
  <si>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</si>
  <si>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</si>
  <si>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</si>
  <si>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</si>
  <si>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</si>
  <si>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</si>
  <si>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</si>
  <si>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</si>
  <si>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</si>
  <si>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</si>
  <si>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</si>
  <si>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</si>
  <si>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</si>
  <si>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</si>
  <si>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</si>
  <si>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</si>
  <si>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</si>
  <si>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</si>
  <si>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</si>
  <si>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</si>
  <si>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</si>
  <si>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</si>
  <si>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</si>
  <si>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</si>
  <si>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</si>
  <si>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</si>
  <si>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</si>
  <si>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</si>
  <si>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</si>
  <si>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</si>
  <si>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</si>
  <si>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</si>
  <si>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</si>
  <si>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</si>
  <si>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</si>
  <si>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</si>
  <si>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</si>
  <si>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</si>
  <si>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</si>
  <si>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</si>
  <si>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</si>
  <si>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</si>
  <si>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</si>
  <si>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</si>
  <si>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</si>
  <si>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</si>
  <si>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</si>
  <si>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</si>
  <si>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</si>
  <si>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</si>
  <si>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</si>
  <si>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</si>
  <si>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</si>
  <si>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</si>
  <si>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</si>
  <si>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</si>
  <si>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</si>
  <si>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</si>
  <si>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</si>
  <si>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</si>
  <si>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</si>
  <si>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</si>
  <si>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</si>
  <si>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</si>
  <si>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</si>
  <si>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</si>
  <si>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</si>
  <si>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</si>
  <si>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</si>
  <si>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</si>
  <si>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</si>
  <si>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</si>
  <si>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</si>
  <si>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</si>
  <si>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</si>
  <si>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</si>
  <si>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</si>
  <si>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</si>
  <si>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</si>
  <si>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</si>
  <si>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</si>
  <si>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</si>
  <si>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</si>
  <si>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</si>
  <si>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</si>
  <si>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</si>
  <si>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</si>
  <si>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</si>
  <si>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</si>
  <si>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</si>
  <si>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</si>
  <si>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</si>
  <si>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</si>
  <si>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</si>
  <si>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</si>
  <si>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</si>
  <si>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</si>
  <si>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</si>
  <si>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</si>
  <si>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</si>
  <si>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</si>
  <si>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</si>
  <si>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</si>
  <si>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</si>
  <si>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</si>
  <si>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</si>
  <si>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</si>
  <si>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</si>
  <si>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</si>
  <si>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</si>
  <si>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</si>
  <si>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</si>
  <si>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</si>
  <si>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</si>
  <si>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</si>
  <si>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</si>
  <si>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</si>
  <si>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</si>
  <si>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</si>
  <si>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</si>
  <si>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</si>
  <si>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</si>
  <si>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</si>
  <si>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</si>
  <si>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</si>
  <si>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</si>
  <si>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</si>
  <si>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</si>
  <si>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</si>
  <si>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</si>
  <si>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</si>
  <si>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</si>
  <si>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</si>
  <si>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</si>
  <si>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</si>
  <si>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</si>
  <si>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</si>
  <si>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</si>
  <si>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</si>
  <si>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</si>
  <si>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</si>
  <si>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</si>
  <si>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</si>
  <si>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</si>
  <si>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</si>
  <si>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</si>
  <si>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</si>
  <si>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</si>
  <si>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</si>
  <si>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</si>
  <si>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</si>
  <si>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</si>
  <si>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</si>
  <si>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</si>
  <si>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</si>
  <si>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</si>
  <si>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</si>
  <si>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</si>
  <si>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</si>
  <si>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</si>
  <si>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</si>
  <si>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</si>
  <si>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</si>
  <si>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</si>
  <si>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</si>
  <si>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</si>
  <si>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</si>
  <si>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</si>
  <si>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</si>
  <si>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</si>
  <si>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</si>
  <si>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</si>
  <si>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</si>
  <si>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</si>
  <si>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</si>
  <si>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</si>
  <si>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</si>
  <si>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</si>
  <si>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</si>
  <si>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</si>
  <si>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</si>
  <si>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</si>
  <si>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</si>
  <si>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</si>
  <si>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</si>
  <si>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</si>
  <si>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</si>
  <si>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</si>
  <si>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</si>
  <si>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</si>
  <si>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</si>
  <si>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</si>
  <si>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</si>
  <si>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</si>
  <si>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</si>
  <si>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</si>
  <si>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</si>
  <si>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</si>
  <si>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</si>
  <si>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</si>
  <si>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</si>
  <si>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</si>
  <si>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</si>
  <si>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</si>
  <si>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</si>
  <si>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</si>
  <si>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</si>
  <si>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</si>
  <si>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</si>
  <si>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</si>
  <si>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</si>
  <si>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</si>
  <si>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</si>
  <si>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</si>
  <si>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</si>
  <si>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</si>
  <si>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</si>
  <si>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</si>
  <si>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</si>
  <si>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</si>
  <si>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</si>
  <si>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</si>
  <si>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</si>
  <si>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</si>
  <si>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</si>
  <si>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</si>
  <si>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</si>
  <si>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</si>
  <si>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</si>
  <si>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</si>
  <si>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</si>
  <si>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</si>
  <si>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</si>
  <si>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</si>
  <si>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</si>
  <si>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</si>
  <si>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</si>
  <si>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</si>
  <si>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</si>
  <si>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</si>
  <si>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</si>
  <si>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</si>
  <si>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</si>
  <si>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</si>
  <si>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</si>
  <si>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</si>
  <si>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</si>
  <si>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</si>
  <si>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</si>
  <si>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</si>
  <si>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</si>
  <si>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</si>
  <si>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</si>
  <si>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</si>
  <si>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</si>
  <si>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</si>
  <si>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</si>
  <si>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</si>
  <si>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</si>
  <si>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</si>
  <si>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</si>
  <si>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</si>
  <si>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</si>
  <si>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</si>
  <si>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</si>
  <si>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</si>
  <si>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</si>
  <si>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</si>
  <si>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</si>
  <si>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</si>
  <si>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</si>
  <si>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</si>
  <si>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</si>
  <si>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</si>
  <si>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</si>
  <si>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</si>
  <si>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</si>
  <si>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</si>
  <si>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</si>
  <si>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</si>
  <si>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</si>
  <si>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</si>
  <si>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</si>
  <si>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</si>
  <si>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</si>
  <si>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</si>
  <si>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</si>
  <si>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</si>
  <si>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</si>
  <si>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</si>
  <si>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</si>
  <si>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</si>
  <si>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</si>
  <si>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</si>
  <si>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</si>
  <si>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</si>
  <si>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</si>
  <si>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</si>
  <si>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</si>
  <si>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</si>
  <si>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</si>
  <si>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</si>
  <si>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</si>
  <si>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</si>
  <si>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</si>
  <si>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</si>
  <si>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</si>
  <si>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</si>
  <si>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</si>
  <si>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</si>
  <si>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</si>
  <si>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</si>
  <si>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</si>
  <si>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</si>
  <si>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</si>
  <si>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</si>
  <si>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</si>
  <si>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</si>
  <si>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</si>
  <si>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</si>
  <si>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</si>
  <si>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</si>
  <si>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</si>
  <si>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</si>
  <si>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</si>
  <si>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</si>
  <si>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</si>
  <si>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</si>
  <si>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</si>
  <si>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</si>
  <si>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</si>
  <si>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</si>
  <si>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</si>
  <si>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</si>
  <si>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</si>
  <si>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</si>
  <si>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</si>
  <si>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</si>
  <si>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</si>
  <si>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</si>
  <si>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</si>
  <si>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</si>
  <si>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</si>
  <si>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</si>
  <si>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</si>
  <si>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</si>
  <si>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</si>
  <si>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</si>
  <si>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</si>
  <si>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</si>
  <si>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</si>
  <si>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</si>
  <si>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</si>
  <si>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</si>
  <si>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</si>
  <si>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</si>
  <si>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</si>
  <si>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</si>
  <si>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</si>
  <si>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</si>
  <si>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</si>
  <si>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</si>
  <si>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</si>
  <si>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</si>
  <si>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</si>
  <si>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</si>
  <si>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</si>
  <si>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</si>
  <si>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</si>
  <si>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</si>
  <si>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</si>
  <si>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</si>
  <si>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</si>
  <si>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</si>
  <si>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</si>
  <si>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</si>
  <si>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</si>
  <si>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</si>
  <si>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</si>
  <si>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</si>
  <si>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</si>
  <si>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</si>
  <si>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</si>
  <si>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</si>
  <si>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</si>
  <si>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</si>
  <si>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</si>
  <si>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</si>
  <si>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</si>
  <si>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</si>
  <si>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</si>
  <si>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</si>
  <si>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</si>
  <si>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</si>
  <si>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</si>
  <si>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</si>
  <si>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</si>
  <si>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</si>
  <si>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</si>
  <si>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</si>
  <si>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</si>
  <si>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</si>
  <si>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</si>
  <si>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</si>
  <si>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</si>
  <si>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</si>
  <si>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</si>
  <si>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</si>
  <si>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</si>
  <si>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</si>
  <si>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</si>
  <si>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</si>
  <si>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</si>
  <si>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</si>
  <si>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</si>
  <si>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</si>
  <si>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</si>
  <si>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</si>
  <si>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</si>
  <si>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</si>
  <si>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</si>
  <si>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</si>
  <si>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</si>
  <si>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</si>
  <si>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</si>
  <si>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</si>
  <si>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</si>
  <si>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</si>
  <si>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</si>
  <si>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</si>
  <si>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</si>
  <si>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</si>
  <si>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</si>
  <si>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</si>
  <si>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</si>
  <si>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</si>
  <si>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</si>
  <si>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</si>
  <si>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</si>
  <si>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</si>
  <si>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</si>
  <si>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</si>
  <si>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</si>
  <si>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</si>
  <si>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</si>
  <si>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</si>
  <si>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</si>
  <si>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</si>
  <si>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</si>
  <si>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</si>
  <si>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</si>
  <si>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</si>
  <si>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</si>
  <si>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</si>
  <si>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</si>
  <si>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</si>
  <si>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</si>
  <si>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</si>
  <si>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</si>
  <si>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</si>
  <si>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</si>
  <si>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</si>
  <si>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</si>
  <si>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</si>
  <si>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</si>
  <si>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</si>
  <si>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</si>
  <si>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</si>
  <si>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</si>
  <si>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</si>
  <si>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</si>
  <si>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</si>
  <si>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</si>
  <si>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</si>
  <si>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</si>
  <si>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</si>
  <si>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</si>
  <si>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</si>
  <si>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</si>
  <si>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</si>
  <si>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</si>
  <si>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</si>
  <si>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</si>
  <si>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</si>
  <si>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</si>
  <si>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</si>
  <si>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</si>
  <si>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</si>
  <si>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</si>
  <si>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</si>
  <si>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</si>
  <si>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</si>
  <si>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</si>
  <si>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</si>
  <si>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</si>
  <si>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</si>
  <si>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</si>
  <si>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</si>
  <si>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</si>
  <si>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</si>
  <si>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</si>
  <si>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</si>
  <si>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</si>
  <si>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</si>
  <si>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</si>
  <si>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</si>
  <si>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</si>
  <si>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</si>
  <si>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</si>
  <si>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</si>
  <si>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</si>
  <si>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</si>
  <si>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</si>
  <si>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</si>
  <si>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</si>
  <si>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</si>
  <si>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</si>
  <si>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</si>
  <si>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</si>
  <si>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</si>
  <si>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</si>
  <si>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</si>
  <si>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</si>
  <si>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</si>
  <si>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</si>
  <si>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</si>
  <si>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</si>
  <si>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</si>
  <si>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</si>
  <si>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</si>
  <si>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</si>
  <si>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</si>
  <si>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</si>
  <si>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</si>
  <si>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</si>
  <si>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</si>
  <si>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</si>
  <si>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</si>
  <si>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</si>
  <si>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</si>
  <si>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</si>
  <si>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</si>
  <si>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</si>
  <si>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</si>
  <si>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</si>
  <si>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</si>
  <si>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</si>
  <si>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</si>
  <si>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</si>
  <si>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</si>
  <si>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</si>
  <si>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</si>
  <si>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</si>
  <si>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</si>
  <si>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</si>
  <si>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</si>
  <si>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</si>
  <si>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</si>
  <si>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</si>
  <si>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</si>
  <si>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</si>
  <si>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</si>
  <si>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</si>
  <si>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</si>
  <si>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</si>
  <si>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</si>
  <si>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</si>
  <si>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</si>
  <si>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</si>
  <si>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</si>
  <si>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</si>
  <si>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</si>
  <si>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</si>
  <si>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</si>
  <si>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</si>
  <si>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</si>
  <si>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</si>
  <si>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</si>
  <si>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</si>
  <si>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</si>
  <si>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</si>
  <si>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</si>
  <si>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</si>
  <si>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</si>
  <si>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</si>
  <si>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</si>
  <si>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</si>
  <si>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</si>
  <si>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</si>
  <si>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</si>
  <si>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</si>
  <si>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</si>
  <si>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</si>
  <si>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</si>
  <si>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</si>
  <si>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</si>
  <si>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</si>
  <si>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</si>
  <si>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</si>
  <si>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</si>
  <si>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</si>
  <si>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</si>
  <si>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</si>
  <si>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</si>
  <si>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</si>
  <si>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</si>
  <si>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</si>
  <si>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</si>
  <si>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</si>
  <si>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</si>
  <si>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</si>
  <si>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</si>
  <si>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</si>
  <si>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</si>
  <si>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</si>
  <si>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</si>
  <si>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</si>
  <si>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</si>
  <si>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</si>
  <si>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</si>
  <si>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</si>
  <si>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</si>
  <si>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</si>
  <si>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</si>
  <si>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</si>
  <si>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</si>
  <si>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</si>
  <si>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</si>
  <si>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</si>
  <si>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</si>
  <si>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</si>
  <si>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</si>
  <si>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</si>
  <si>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</si>
  <si>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</si>
  <si>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</si>
  <si>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</si>
  <si>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</si>
  <si>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</si>
  <si>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</si>
  <si>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</si>
  <si>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</si>
  <si>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</si>
  <si>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</si>
  <si>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</si>
  <si>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</si>
  <si>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</si>
  <si>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</si>
  <si>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</si>
  <si>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</si>
  <si>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</si>
  <si>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</si>
  <si>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</si>
  <si>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</si>
  <si>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</si>
  <si>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</si>
  <si>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</si>
  <si>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</si>
  <si>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</si>
  <si>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</si>
  <si>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</si>
  <si>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</si>
  <si>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</si>
  <si>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</si>
  <si>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</si>
  <si>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</si>
  <si>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</si>
  <si>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</si>
  <si>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</si>
  <si>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</si>
  <si>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</si>
  <si>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</si>
  <si>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</si>
  <si>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</si>
  <si>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</si>
  <si>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</si>
  <si>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</si>
  <si>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</si>
  <si>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</si>
  <si>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</si>
  <si>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</si>
  <si>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</si>
  <si>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</si>
  <si>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</si>
  <si>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</si>
  <si>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</si>
  <si>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</si>
  <si>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</si>
  <si>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</si>
  <si>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</si>
  <si>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</si>
  <si>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</si>
  <si>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</si>
  <si>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</si>
  <si>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</si>
  <si>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</si>
  <si>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</si>
  <si>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</si>
  <si>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</si>
  <si>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</si>
  <si>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</si>
  <si>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</si>
  <si>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</si>
  <si>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</si>
  <si>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</si>
  <si>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</si>
  <si>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</si>
  <si>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</si>
  <si>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</si>
  <si>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</si>
  <si>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</si>
  <si>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</si>
  <si>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</si>
  <si>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</si>
  <si>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</si>
  <si>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</si>
  <si>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</si>
  <si>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</si>
  <si>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</si>
  <si>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</si>
  <si>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</si>
  <si>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</si>
  <si>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</si>
  <si>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</si>
  <si>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</si>
  <si>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</si>
  <si>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</si>
  <si>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</si>
  <si>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</si>
  <si>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</si>
  <si>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</si>
  <si>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</si>
  <si>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</si>
  <si>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</si>
  <si>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</si>
  <si>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</si>
  <si>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</si>
  <si>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</si>
  <si>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</si>
  <si>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</si>
  <si>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</si>
  <si>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</si>
  <si>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</si>
  <si>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</si>
  <si>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</si>
  <si>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</si>
  <si>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</si>
  <si>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</si>
  <si>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</si>
  <si>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</si>
  <si>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</si>
  <si>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</si>
  <si>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</si>
  <si>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</si>
  <si>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</si>
  <si>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</si>
  <si>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</si>
  <si>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</si>
  <si>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</si>
  <si>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</si>
  <si>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</si>
  <si>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</si>
  <si>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</si>
  <si>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</si>
  <si>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</si>
  <si>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</si>
  <si>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</si>
  <si>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</si>
  <si>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</si>
  <si>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</si>
  <si>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</si>
  <si>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</si>
  <si>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</si>
  <si>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</si>
  <si>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</si>
  <si>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</si>
  <si>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</si>
  <si>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</si>
  <si>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</si>
  <si>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</si>
  <si>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</si>
  <si>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</si>
  <si>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</si>
  <si>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</si>
  <si>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</si>
  <si>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</si>
  <si>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</si>
  <si>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</si>
  <si>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</si>
  <si>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</si>
  <si>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</si>
  <si>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</si>
  <si>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</si>
  <si>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</si>
  <si>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</si>
  <si>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</si>
  <si>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</si>
  <si>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</si>
  <si>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</si>
  <si>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</si>
  <si>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</si>
  <si>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</si>
  <si>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</si>
  <si>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</si>
  <si>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</si>
  <si>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</si>
  <si>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</si>
  <si>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</si>
  <si>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</si>
  <si>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</si>
  <si>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</si>
  <si>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</si>
  <si>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</si>
  <si>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</si>
  <si>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</si>
  <si>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</si>
  <si>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</si>
  <si>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</si>
  <si>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</si>
  <si>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</si>
  <si>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</si>
  <si>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</si>
  <si>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</si>
  <si>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</si>
  <si>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</si>
  <si>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</si>
  <si>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</si>
  <si>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</si>
  <si>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</si>
  <si>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</si>
  <si>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</si>
  <si>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</si>
  <si>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</si>
  <si>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</si>
  <si>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</si>
  <si>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</si>
  <si>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</si>
  <si>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</si>
  <si>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</si>
  <si>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</si>
  <si>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</si>
  <si>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</si>
  <si>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</si>
  <si>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</si>
  <si>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</si>
  <si>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</si>
  <si>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</si>
  <si>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</si>
  <si>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</si>
  <si>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</si>
  <si>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</si>
  <si>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</si>
  <si>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</si>
  <si>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</si>
  <si>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</si>
  <si>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</si>
  <si>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</si>
  <si>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</si>
  <si>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</si>
  <si>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</si>
  <si>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</si>
  <si>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</si>
  <si>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</si>
  <si>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</si>
  <si>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</si>
  <si>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</si>
  <si>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</si>
  <si>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</si>
  <si>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</si>
  <si>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</si>
  <si>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</si>
  <si>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</si>
  <si>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</si>
  <si>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</si>
  <si>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</si>
  <si>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</si>
  <si>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</si>
  <si>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</si>
  <si>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</si>
  <si>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</si>
  <si>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</si>
  <si>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</si>
  <si>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</si>
  <si>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</si>
  <si>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</si>
  <si>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</si>
  <si>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</si>
  <si>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</si>
  <si>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</si>
  <si>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</si>
  <si>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</si>
  <si>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</si>
  <si>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</si>
  <si>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</si>
  <si>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</si>
  <si>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</si>
  <si>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</si>
  <si>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</si>
  <si>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</si>
  <si>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</si>
  <si>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</si>
  <si>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</si>
  <si>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</si>
  <si>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</si>
  <si>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</si>
  <si>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</si>
  <si>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</si>
  <si>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</si>
  <si>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</si>
  <si>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</si>
  <si>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</si>
  <si>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</si>
  <si>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</si>
  <si>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</si>
  <si>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</si>
  <si>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</si>
  <si>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</si>
  <si>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</si>
  <si>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</si>
  <si>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</si>
  <si>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</si>
  <si>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</si>
  <si>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</si>
  <si>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</si>
  <si>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</si>
  <si>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</si>
  <si>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</si>
  <si>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</si>
  <si>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</si>
  <si>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</si>
  <si>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</si>
  <si>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</si>
  <si>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</si>
  <si>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</si>
  <si>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</si>
  <si>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</si>
  <si>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</si>
  <si>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</si>
  <si>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</si>
  <si>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</si>
  <si>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</si>
  <si>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</si>
  <si>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</si>
  <si>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</si>
  <si>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</si>
  <si>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</si>
  <si>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</si>
  <si>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</si>
  <si>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</si>
  <si>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</si>
  <si>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</si>
  <si>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</si>
  <si>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</si>
  <si>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</si>
  <si>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</si>
  <si>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</si>
  <si>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</si>
  <si>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</si>
  <si>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</si>
  <si>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</si>
  <si>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</si>
  <si>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</si>
  <si>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</si>
  <si>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</si>
  <si>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</si>
  <si>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</si>
  <si>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</si>
  <si>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</si>
  <si>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</si>
  <si>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</si>
  <si>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</si>
  <si>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</si>
  <si>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</si>
  <si>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</si>
  <si>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</si>
  <si>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</si>
  <si>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</si>
  <si>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</si>
  <si>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</si>
  <si>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</si>
  <si>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</si>
  <si>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</si>
  <si>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</si>
  <si>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</si>
  <si>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</si>
  <si>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</si>
  <si>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</si>
  <si>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</si>
  <si>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</si>
  <si>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</si>
  <si>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</si>
  <si>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</si>
  <si>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</si>
  <si>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</si>
  <si>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</si>
  <si>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</si>
  <si>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</si>
  <si>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</si>
  <si>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</si>
  <si>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</si>
  <si>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</si>
  <si>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</si>
  <si>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</si>
  <si>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</si>
  <si>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</si>
  <si>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</si>
  <si>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</si>
  <si>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</si>
  <si>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</si>
  <si>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</si>
  <si>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</si>
  <si>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</si>
  <si>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</si>
  <si>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</si>
  <si>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</si>
  <si>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</si>
  <si>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</si>
  <si>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</si>
  <si>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</si>
  <si>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</si>
  <si>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</si>
  <si>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</si>
  <si>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</si>
  <si>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</si>
  <si>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</si>
  <si>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</si>
  <si>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</si>
  <si>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</si>
  <si>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</si>
  <si>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</si>
  <si>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</si>
  <si>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</si>
  <si>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</si>
  <si>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</si>
  <si>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</si>
  <si>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</si>
  <si>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</si>
  <si>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</si>
  <si>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</si>
  <si>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</si>
  <si>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</si>
  <si>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</si>
  <si>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</si>
  <si>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</si>
  <si>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</si>
  <si>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</si>
  <si>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</si>
  <si>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</si>
  <si>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</si>
  <si>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</si>
  <si>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</si>
  <si>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</si>
  <si>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</si>
  <si>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</si>
  <si>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</si>
  <si>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</si>
  <si>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</si>
  <si>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</si>
  <si>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</si>
  <si>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</si>
  <si>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</si>
  <si>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</si>
  <si>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</si>
  <si>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</si>
  <si>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</si>
  <si>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</si>
  <si>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</si>
  <si>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</si>
  <si>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</si>
  <si>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</si>
  <si>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</si>
  <si>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</si>
  <si>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</si>
  <si>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</si>
  <si>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</si>
  <si>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</si>
  <si>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</si>
  <si>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</si>
  <si>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</si>
  <si>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</si>
  <si>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</si>
  <si>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</si>
  <si>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</si>
  <si>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</si>
  <si>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</si>
  <si>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</si>
  <si>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</si>
  <si>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</si>
  <si>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</si>
  <si>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</si>
  <si>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</si>
  <si>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</si>
  <si>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</si>
  <si>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</si>
  <si>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</si>
  <si>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</si>
  <si>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</si>
  <si>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</si>
  <si>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</si>
  <si>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</si>
  <si>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</si>
  <si>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</si>
  <si>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</si>
  <si>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</si>
  <si>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</si>
  <si>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</si>
  <si>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</si>
  <si>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</si>
  <si>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</si>
  <si>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</si>
  <si>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</si>
  <si>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</si>
  <si>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</si>
  <si>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</si>
  <si>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</si>
  <si>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</si>
  <si>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</si>
  <si>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</si>
  <si>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</si>
  <si>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</si>
  <si>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</si>
  <si>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</si>
  <si>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</si>
  <si>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</si>
  <si>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</si>
  <si>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</si>
  <si>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</si>
  <si>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</si>
  <si>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</si>
  <si>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</si>
  <si>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</si>
  <si>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</si>
  <si>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</si>
  <si>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</si>
  <si>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</si>
  <si>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</si>
  <si>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</si>
  <si>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</si>
  <si>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</si>
  <si>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</si>
  <si>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</si>
  <si>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</si>
  <si>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</si>
  <si>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</si>
  <si>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</si>
  <si>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</si>
  <si>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</si>
  <si>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</si>
  <si>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</si>
  <si>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</si>
  <si>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</si>
  <si>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</si>
  <si>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</si>
  <si>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</si>
  <si>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</si>
  <si>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</si>
  <si>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</si>
  <si>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</si>
  <si>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</si>
  <si>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</si>
  <si>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</si>
  <si>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</si>
  <si>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</si>
  <si>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</si>
  <si>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</si>
  <si>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</si>
  <si>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</si>
  <si>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</si>
  <si>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</si>
  <si>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</si>
  <si>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</si>
  <si>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</si>
  <si>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</si>
  <si>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</si>
  <si>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</si>
  <si>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</si>
  <si>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</si>
  <si>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</si>
  <si>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</si>
  <si>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</si>
  <si>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</si>
  <si>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</si>
  <si>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</si>
  <si>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</si>
  <si>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</si>
  <si>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</si>
  <si>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</si>
  <si>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</si>
  <si>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</si>
  <si>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</si>
  <si>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</si>
  <si>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</si>
  <si>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</si>
  <si>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</si>
  <si>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</si>
  <si>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</si>
  <si>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</si>
  <si>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</si>
  <si>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</si>
  <si>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</si>
  <si>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</si>
  <si>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</si>
  <si>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</si>
  <si>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</si>
  <si>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</si>
  <si>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</si>
  <si>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</si>
  <si>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</si>
  <si>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</si>
  <si>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</si>
  <si>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</si>
  <si>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</si>
  <si>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</si>
  <si>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</si>
  <si>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</si>
  <si>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</si>
  <si>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</si>
  <si>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</si>
  <si>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</si>
  <si>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</si>
  <si>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</si>
  <si>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</si>
  <si>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</si>
  <si>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</si>
  <si>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</si>
  <si>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</si>
  <si>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</si>
  <si>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</si>
  <si>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</si>
  <si>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</si>
  <si>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</si>
  <si>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</si>
  <si>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</si>
  <si>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</si>
  <si>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</si>
  <si>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</si>
  <si>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</si>
  <si>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</si>
  <si>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</si>
  <si>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</si>
  <si>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</si>
  <si>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</si>
  <si>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</si>
  <si>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</si>
  <si>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</si>
  <si>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</si>
  <si>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</si>
  <si>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</si>
  <si>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</si>
  <si>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</si>
  <si>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</si>
  <si>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</si>
  <si>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</si>
  <si>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</si>
  <si>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</si>
  <si>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</si>
  <si>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</si>
  <si>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</si>
  <si>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</si>
  <si>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</si>
  <si>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</si>
  <si>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</si>
  <si>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</si>
  <si>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</si>
  <si>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</si>
  <si>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</si>
  <si>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</si>
  <si>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</si>
  <si>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</si>
  <si>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</si>
  <si>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</si>
  <si>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</si>
  <si>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</si>
  <si>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</si>
  <si>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</si>
  <si>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</si>
  <si>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</si>
  <si>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</si>
  <si>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</si>
  <si>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</si>
  <si>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</si>
  <si>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</si>
  <si>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</si>
  <si>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</si>
  <si>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</si>
  <si>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</si>
  <si>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</si>
  <si>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</si>
  <si>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</si>
  <si>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</si>
  <si>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</si>
  <si>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</si>
  <si>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</si>
  <si>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</si>
  <si>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</si>
  <si>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</si>
  <si>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</si>
  <si>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</si>
  <si>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</si>
  <si>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</si>
  <si>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</si>
  <si>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</si>
  <si>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</si>
  <si>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</si>
  <si>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</si>
  <si>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</si>
  <si>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</si>
  <si>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</si>
  <si>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</si>
  <si>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</si>
  <si>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</si>
  <si>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</si>
  <si>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</si>
  <si>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</si>
  <si>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</si>
  <si>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</si>
  <si>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</si>
  <si>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</si>
  <si>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</si>
  <si>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</si>
  <si>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</si>
  <si>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</si>
  <si>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</si>
  <si>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</si>
  <si>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</si>
  <si>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</si>
  <si>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</si>
  <si>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</si>
  <si>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</si>
  <si>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</si>
  <si>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</si>
  <si>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</si>
  <si>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</si>
  <si>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</si>
  <si>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</si>
  <si>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</si>
  <si>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</si>
  <si>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</si>
  <si>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</si>
  <si>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</si>
  <si>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</si>
  <si>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</si>
  <si>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</si>
  <si>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</si>
  <si>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</si>
  <si>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</si>
  <si>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</si>
  <si>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</si>
  <si>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</si>
  <si>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</si>
  <si>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</si>
  <si>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</si>
  <si>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</si>
  <si>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</si>
  <si>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</si>
  <si>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</si>
  <si>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</si>
  <si>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</si>
  <si>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</si>
  <si>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</si>
  <si>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</si>
  <si>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</si>
  <si>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</si>
  <si>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</si>
  <si>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</si>
  <si>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</si>
  <si>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</si>
  <si>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</si>
  <si>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</si>
  <si>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</si>
  <si>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</si>
  <si>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</si>
  <si>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</si>
  <si>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</si>
  <si>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</si>
  <si>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</si>
  <si>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</si>
  <si>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</si>
  <si>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</si>
  <si>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</si>
  <si>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</si>
  <si>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</si>
  <si>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</si>
  <si>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</si>
  <si>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</si>
  <si>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</si>
  <si>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</si>
  <si>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</si>
  <si>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</si>
  <si>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</si>
  <si>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</si>
  <si>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</si>
  <si>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</si>
  <si>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</si>
  <si>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</si>
  <si>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</si>
  <si>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</si>
  <si>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</si>
  <si>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</si>
  <si>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</si>
  <si>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</si>
  <si>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</si>
  <si>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</si>
  <si>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</si>
  <si>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</si>
  <si>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</si>
  <si>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</si>
  <si>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</si>
  <si>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</si>
  <si>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</si>
  <si>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</si>
  <si>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</si>
  <si>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</si>
  <si>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</si>
  <si>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</si>
  <si>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</si>
  <si>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</si>
  <si>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</si>
  <si>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</si>
  <si>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</si>
  <si>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</si>
  <si>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</si>
  <si>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</si>
  <si>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</si>
  <si>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</si>
  <si>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</si>
  <si>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</si>
  <si>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</si>
  <si>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</si>
  <si>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</si>
  <si>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</si>
  <si>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</si>
  <si>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</si>
  <si>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</si>
  <si>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</si>
  <si>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</si>
  <si>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</si>
  <si>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</si>
  <si>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</si>
  <si>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</si>
  <si>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</si>
  <si>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</si>
  <si>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</si>
  <si>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</si>
  <si>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</si>
  <si>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</si>
  <si>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</si>
  <si>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</si>
  <si>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</si>
  <si>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</si>
  <si>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</si>
  <si>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</si>
  <si>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</si>
  <si>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</si>
  <si>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</si>
  <si>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</si>
  <si>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</si>
  <si>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</si>
  <si>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</si>
  <si>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</si>
  <si>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</si>
  <si>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</si>
  <si>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</si>
  <si>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</si>
  <si>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</si>
  <si>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</si>
  <si>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</si>
  <si>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</si>
  <si>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</si>
  <si>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</si>
  <si>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</si>
  <si>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</si>
  <si>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</si>
  <si>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</si>
  <si>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</si>
  <si>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</si>
  <si>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</si>
  <si>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</si>
  <si>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</si>
  <si>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</si>
  <si>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</si>
  <si>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</si>
  <si>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</si>
  <si>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</si>
  <si>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</si>
  <si>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</si>
  <si>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</si>
  <si>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</si>
  <si>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</si>
  <si>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</si>
  <si>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</si>
  <si>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</si>
  <si>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</si>
  <si>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</si>
  <si>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</si>
  <si>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</si>
  <si>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</si>
  <si>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</si>
  <si>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</si>
  <si>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</si>
  <si>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</si>
  <si>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</si>
  <si>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</si>
  <si>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</si>
  <si>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</si>
  <si>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</si>
  <si>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</si>
  <si>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</si>
  <si>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</si>
  <si>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</si>
  <si>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</si>
  <si>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</si>
  <si>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</si>
  <si>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</si>
  <si>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</si>
  <si>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</si>
  <si>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</si>
  <si>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</si>
  <si>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</si>
  <si>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</si>
  <si>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</si>
  <si>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</si>
  <si>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</si>
  <si>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</si>
  <si>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</si>
  <si>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</si>
  <si>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</si>
  <si>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</si>
  <si>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</si>
  <si>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</si>
  <si>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</si>
  <si>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</si>
  <si>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</si>
  <si>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</si>
  <si>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</si>
  <si>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</si>
  <si>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</si>
  <si>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</si>
  <si>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</si>
  <si>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</si>
  <si>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</si>
  <si>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</si>
  <si>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</si>
  <si>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</si>
  <si>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</si>
  <si>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</si>
  <si>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</si>
  <si>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</si>
  <si>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</si>
  <si>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</si>
  <si>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</si>
  <si>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</si>
  <si>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</si>
  <si>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</si>
  <si>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</si>
  <si>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</si>
  <si>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</si>
  <si>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</si>
  <si>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</si>
  <si>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</si>
  <si>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</si>
  <si>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</si>
  <si>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</si>
  <si>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</si>
  <si>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</si>
  <si>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</si>
  <si>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</si>
  <si>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</si>
  <si>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</si>
  <si>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</si>
  <si>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</si>
  <si>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</si>
  <si>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</si>
  <si>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</si>
  <si>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</si>
  <si>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</si>
  <si>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</si>
  <si>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</si>
  <si>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</si>
  <si>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</si>
  <si>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</si>
  <si>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</si>
  <si>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</si>
  <si>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</si>
  <si>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</si>
  <si>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</si>
  <si>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</si>
  <si>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</si>
  <si>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</si>
  <si>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</si>
  <si>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</si>
  <si>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</si>
  <si>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</si>
  <si>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</si>
  <si>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</si>
  <si>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</si>
  <si>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</si>
  <si>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</si>
  <si>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</si>
  <si>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</si>
  <si>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</si>
  <si>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</si>
  <si>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</si>
  <si>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</si>
  <si>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</si>
  <si>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</si>
  <si>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</si>
  <si>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</si>
  <si>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</si>
  <si>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</si>
  <si>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</si>
  <si>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</si>
  <si>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</si>
  <si>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</si>
  <si>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</si>
  <si>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</si>
  <si>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</si>
  <si>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</si>
  <si>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</si>
  <si>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</si>
  <si>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</si>
  <si>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</si>
  <si>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</si>
  <si>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</si>
  <si>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</si>
  <si>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</si>
  <si>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</si>
  <si>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</si>
  <si>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</si>
  <si>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</si>
  <si>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</si>
  <si>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</si>
  <si>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</si>
  <si>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</si>
  <si>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</si>
  <si>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</si>
  <si>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</si>
  <si>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</si>
  <si>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</si>
  <si>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</si>
  <si>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</si>
  <si>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</si>
  <si>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</si>
  <si>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</si>
  <si>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</si>
  <si>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</si>
  <si>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</si>
  <si>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</si>
  <si>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</si>
  <si>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</si>
  <si>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</si>
  <si>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</si>
  <si>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</si>
  <si>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</si>
  <si>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</si>
  <si>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</si>
  <si>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</si>
  <si>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</si>
  <si>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</si>
  <si>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</si>
  <si>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</si>
  <si>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</si>
  <si>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</si>
  <si>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</si>
  <si>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</si>
  <si>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</si>
  <si>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</si>
  <si>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</si>
  <si>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</si>
  <si>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</si>
  <si>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</si>
  <si>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</si>
  <si>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</si>
  <si>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</si>
  <si>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</si>
  <si>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</si>
  <si>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</si>
  <si>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</si>
  <si>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</si>
  <si>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</si>
  <si>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</si>
  <si>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</si>
  <si>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</si>
  <si>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</si>
  <si>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</si>
  <si>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</si>
  <si>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</si>
  <si>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</si>
  <si>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</si>
  <si>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</si>
  <si>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</si>
  <si>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</si>
  <si>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</si>
  <si>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</si>
  <si>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</si>
  <si>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</si>
  <si>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</si>
  <si>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</si>
  <si>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</si>
  <si>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</si>
  <si>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</si>
  <si>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</si>
  <si>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</si>
  <si>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</si>
  <si>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</si>
  <si>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</si>
  <si>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</si>
  <si>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</si>
  <si>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</si>
  <si>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</si>
  <si>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</si>
  <si>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</si>
  <si>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</si>
  <si>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</si>
  <si>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</si>
  <si>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</si>
  <si>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</si>
  <si>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</si>
  <si>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</si>
  <si>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</si>
  <si>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</si>
  <si>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</si>
  <si>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</si>
  <si>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</si>
  <si>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</si>
  <si>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</si>
  <si>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</si>
  <si>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</si>
  <si>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</si>
  <si>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</si>
  <si>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</si>
  <si>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</si>
  <si>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</si>
  <si>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</si>
  <si>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</si>
  <si>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</si>
  <si>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</si>
  <si>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</si>
  <si>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</si>
  <si>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</si>
  <si>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</si>
  <si>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</si>
  <si>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</si>
  <si>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</si>
  <si>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</si>
  <si>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</si>
  <si>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</si>
  <si>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</si>
  <si>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</si>
  <si>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</si>
  <si>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</si>
  <si>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</si>
  <si>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</si>
  <si>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</si>
  <si>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</si>
  <si>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</si>
  <si>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</si>
  <si>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</si>
  <si>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</si>
  <si>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</si>
  <si>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</si>
  <si>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</si>
  <si>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</si>
  <si>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</si>
  <si>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</si>
  <si>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</si>
  <si>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</si>
  <si>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</si>
  <si>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</si>
  <si>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</si>
  <si>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</si>
  <si>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</si>
  <si>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</si>
  <si>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</si>
  <si>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</si>
  <si>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</si>
  <si>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</si>
  <si>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</si>
  <si>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</si>
  <si>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</si>
  <si>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</si>
  <si>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</si>
  <si>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</si>
  <si>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</si>
  <si>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</si>
  <si>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</si>
  <si>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</si>
  <si>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</si>
  <si>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</si>
  <si>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</si>
  <si>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</si>
  <si>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</si>
  <si>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</si>
  <si>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</si>
  <si>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</si>
  <si>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</si>
  <si>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</si>
  <si>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</si>
  <si>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</si>
  <si>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</si>
  <si>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</si>
  <si>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</si>
  <si>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</si>
  <si>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</si>
  <si>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</si>
  <si>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</si>
  <si>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</si>
  <si>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</si>
  <si>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</si>
  <si>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</si>
  <si>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</si>
  <si>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</si>
  <si>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</si>
  <si>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</si>
  <si>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</si>
  <si>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</si>
  <si>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</si>
  <si>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</si>
  <si>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</si>
  <si>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</si>
  <si>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</si>
  <si>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</si>
  <si>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</si>
  <si>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</si>
  <si>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</si>
  <si>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</si>
  <si>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</si>
  <si>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</si>
  <si>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</si>
  <si>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</si>
  <si>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</si>
  <si>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</si>
  <si>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</si>
  <si>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</si>
  <si>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</si>
  <si>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</si>
  <si>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</si>
  <si>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</si>
  <si>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</si>
  <si>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</si>
  <si>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</si>
  <si>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</si>
  <si>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</si>
  <si>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</si>
  <si>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</si>
  <si>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</si>
  <si>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</si>
  <si>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</si>
  <si>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</si>
  <si>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</si>
  <si>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</si>
  <si>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</si>
  <si>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</si>
  <si>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</si>
  <si>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</si>
  <si>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</si>
  <si>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</si>
  <si>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</si>
  <si>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</si>
  <si>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</si>
  <si>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</si>
  <si>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</si>
  <si>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</si>
  <si>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</si>
  <si>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</si>
  <si>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</si>
  <si>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</si>
  <si>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</si>
  <si>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</si>
  <si>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</si>
  <si>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</si>
  <si>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</si>
  <si>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</si>
  <si>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</si>
  <si>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</si>
  <si>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</si>
  <si>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</si>
  <si>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</si>
  <si>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</si>
  <si>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</si>
  <si>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</si>
  <si>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</si>
  <si>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</si>
  <si>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</si>
  <si>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</si>
  <si>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</si>
  <si>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</si>
  <si>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</si>
  <si>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</si>
  <si>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</si>
  <si>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</si>
  <si>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</si>
  <si>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</si>
  <si>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</si>
  <si>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</si>
  <si>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</si>
  <si>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</si>
  <si>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</si>
  <si>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</si>
  <si>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</si>
  <si>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</si>
  <si>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</si>
  <si>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</si>
  <si>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</si>
  <si>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</si>
  <si>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</si>
  <si>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</si>
  <si>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</si>
  <si>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</si>
  <si>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</si>
  <si>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</si>
  <si>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</si>
  <si>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</si>
  <si>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</si>
  <si>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</si>
  <si>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</si>
  <si>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</si>
  <si>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</si>
  <si>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</si>
  <si>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</si>
  <si>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</si>
  <si>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</si>
  <si>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</si>
  <si>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</si>
  <si>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</si>
  <si>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</si>
  <si>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</si>
  <si>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</si>
  <si>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</si>
  <si>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</si>
  <si>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</si>
  <si>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</si>
  <si>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</si>
  <si>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</si>
  <si>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</si>
  <si>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</si>
  <si>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</si>
  <si>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</si>
  <si>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</si>
  <si>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</si>
  <si>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</si>
  <si>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</si>
  <si>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</si>
  <si>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</si>
  <si>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</si>
  <si>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</si>
  <si>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</si>
  <si>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</si>
  <si>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</si>
  <si>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</si>
  <si>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</si>
  <si>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</si>
  <si>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</si>
  <si>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</si>
  <si>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</si>
  <si>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</si>
  <si>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</si>
  <si>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</si>
  <si>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</si>
  <si>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</si>
  <si>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</si>
  <si>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</si>
  <si>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</si>
  <si>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</si>
  <si>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</si>
  <si>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</si>
  <si>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</si>
  <si>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</si>
  <si>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</si>
  <si>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</si>
  <si>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</si>
  <si>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</si>
  <si>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</si>
  <si>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</si>
  <si>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</si>
  <si>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</si>
  <si>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</si>
  <si>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</si>
  <si>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</si>
  <si>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</si>
  <si>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</si>
  <si>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</si>
  <si>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</si>
  <si>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</si>
  <si>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</si>
  <si>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</si>
  <si>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</si>
  <si>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</si>
  <si>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</si>
  <si>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</si>
  <si>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</si>
  <si>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</si>
  <si>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</si>
  <si>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</si>
  <si>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</si>
  <si>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</si>
  <si>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</si>
  <si>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</si>
  <si>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</si>
  <si>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</si>
  <si>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</si>
  <si>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</si>
  <si>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</si>
  <si>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</si>
  <si>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</si>
  <si>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</si>
  <si>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</si>
  <si>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</si>
  <si>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</si>
  <si>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</si>
  <si>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</si>
  <si>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</si>
  <si>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</si>
  <si>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</si>
  <si>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</si>
  <si>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</si>
  <si>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</si>
  <si>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</si>
  <si>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</si>
  <si>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</si>
  <si>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</si>
  <si>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</si>
  <si>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</si>
  <si>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</si>
  <si>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</si>
  <si>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</si>
  <si>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</si>
  <si>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</si>
  <si>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</si>
  <si>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</si>
  <si>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</si>
  <si>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</si>
  <si>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</si>
  <si>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</si>
  <si>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</si>
  <si>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</si>
  <si>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</si>
  <si>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</si>
  <si>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</si>
  <si>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</si>
  <si>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</si>
  <si>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</si>
  <si>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</si>
  <si>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</si>
  <si>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</si>
  <si>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</si>
  <si>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</si>
  <si>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</si>
  <si>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</si>
  <si>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</si>
  <si>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</si>
  <si>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</si>
  <si>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</si>
  <si>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</si>
  <si>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</si>
  <si>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</si>
  <si>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</si>
  <si>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</si>
  <si>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</si>
  <si>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</si>
  <si>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</si>
  <si>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</si>
  <si>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</si>
  <si>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</si>
  <si>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</si>
  <si>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</si>
  <si>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</si>
  <si>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</si>
  <si>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</si>
  <si>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</si>
  <si>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</si>
  <si>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</si>
  <si>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</si>
  <si>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</si>
  <si>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</si>
  <si>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</si>
  <si>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</si>
  <si>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</si>
  <si>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</si>
  <si>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</si>
  <si>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</si>
  <si>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</si>
  <si>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</si>
  <si>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</si>
  <si>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</si>
  <si>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</si>
  <si>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</si>
  <si>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</si>
  <si>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</si>
  <si>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</si>
  <si>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</si>
  <si>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</si>
  <si>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</si>
  <si>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</si>
  <si>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</si>
  <si>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</si>
  <si>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</si>
  <si>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</si>
  <si>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</si>
  <si>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</si>
  <si>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</si>
  <si>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</si>
  <si>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</si>
  <si>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</si>
  <si>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</si>
  <si>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</si>
  <si>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</si>
  <si>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</si>
  <si>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</si>
  <si>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</si>
  <si>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</si>
  <si>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</si>
  <si>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</si>
  <si>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</si>
  <si>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</si>
  <si>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</si>
  <si>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</si>
  <si>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</si>
  <si>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</si>
  <si>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</si>
  <si>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</si>
  <si>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</si>
  <si>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</si>
  <si>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</si>
  <si>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</si>
  <si>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</si>
  <si>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</si>
  <si>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</si>
  <si>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</si>
  <si>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</si>
  <si>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</si>
  <si>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</si>
  <si>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</si>
  <si>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</si>
  <si>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</si>
  <si>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</si>
  <si>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</si>
  <si>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</si>
  <si>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</si>
  <si>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</si>
  <si>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</si>
  <si>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</si>
  <si>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</si>
  <si>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</si>
  <si>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</si>
  <si>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</si>
  <si>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</si>
  <si>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</si>
  <si>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</si>
  <si>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</si>
  <si>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</si>
  <si>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</si>
  <si>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</si>
  <si>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</si>
  <si>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</si>
  <si>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</si>
  <si>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</si>
  <si>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</si>
  <si>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</si>
  <si>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</si>
  <si>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</si>
  <si>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</si>
  <si>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</si>
  <si>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</si>
  <si>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</si>
  <si>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</si>
  <si>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</si>
  <si>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</si>
  <si>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</si>
  <si>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</si>
  <si>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</si>
  <si>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</si>
  <si>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</si>
  <si>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</si>
  <si>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</si>
  <si>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</si>
  <si>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</si>
  <si>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</si>
  <si>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</si>
  <si>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</si>
  <si>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</si>
  <si>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</si>
  <si>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</si>
  <si>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</si>
  <si>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</si>
  <si>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</si>
  <si>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</si>
  <si>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</si>
  <si>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</si>
  <si>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</si>
  <si>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</si>
  <si>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</si>
  <si>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</si>
  <si>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</si>
  <si>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</si>
  <si>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</si>
  <si>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</si>
  <si>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</si>
  <si>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</si>
  <si>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</si>
  <si>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</si>
  <si>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</si>
  <si>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</si>
  <si>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</si>
  <si>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</si>
  <si>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</si>
  <si>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</si>
  <si>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</si>
  <si>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</si>
  <si>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</si>
  <si>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</si>
  <si>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</si>
  <si>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</si>
  <si>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</si>
  <si>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</si>
  <si>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</si>
  <si>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</si>
  <si>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</si>
  <si>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</si>
  <si>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</si>
  <si>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</si>
  <si>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</si>
  <si>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</si>
  <si>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</si>
  <si>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</si>
  <si>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</si>
  <si>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</si>
  <si>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</si>
  <si>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</si>
  <si>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</si>
  <si>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</si>
  <si>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</si>
  <si>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</si>
  <si>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</si>
  <si>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</si>
  <si>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</si>
  <si>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</si>
  <si>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</si>
  <si>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</si>
  <si>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</si>
  <si>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</si>
  <si>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</si>
  <si>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</si>
  <si>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</si>
  <si>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</si>
  <si>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</si>
  <si>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</si>
  <si>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</si>
  <si>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</si>
  <si>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</si>
  <si>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</si>
  <si>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</si>
  <si>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</si>
  <si>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</si>
  <si>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</si>
  <si>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</si>
  <si>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</si>
  <si>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</si>
  <si>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</si>
  <si>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</si>
  <si>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</si>
  <si>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</si>
  <si>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</si>
  <si>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</si>
  <si>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</si>
  <si>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</si>
  <si>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</si>
  <si>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</si>
  <si>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</si>
  <si>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</si>
  <si>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</si>
  <si>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</si>
  <si>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</si>
  <si>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</si>
  <si>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</si>
  <si>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</si>
  <si>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</si>
  <si>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</si>
  <si>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</si>
  <si>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</si>
  <si>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</si>
  <si>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</si>
  <si>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</si>
  <si>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</si>
  <si>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</si>
  <si>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</si>
  <si>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</si>
  <si>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</si>
  <si>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</si>
  <si>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</si>
  <si>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</si>
  <si>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</si>
  <si>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</si>
  <si>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</si>
  <si>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</si>
  <si>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</si>
  <si>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</si>
  <si>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</si>
  <si>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</si>
  <si>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</si>
  <si>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</si>
  <si>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</si>
  <si>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</si>
  <si>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</si>
  <si>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</si>
  <si>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</si>
  <si>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</si>
  <si>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</si>
  <si>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</si>
  <si>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</si>
  <si>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</si>
  <si>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</si>
  <si>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</si>
  <si>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</si>
  <si>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</si>
  <si>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</si>
  <si>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</si>
  <si>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</si>
  <si>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</si>
  <si>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</si>
  <si>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</si>
  <si>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</si>
  <si>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</si>
  <si>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</si>
  <si>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</si>
  <si>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</si>
  <si>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</si>
  <si>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</si>
  <si>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</si>
  <si>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</si>
  <si>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</si>
  <si>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</si>
  <si>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</si>
  <si>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</si>
  <si>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</si>
  <si>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</si>
  <si>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</si>
  <si>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</si>
  <si>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</si>
  <si>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</si>
  <si>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</si>
  <si>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</si>
  <si>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</si>
  <si>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</si>
  <si>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</si>
  <si>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</si>
  <si>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</si>
  <si>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</si>
  <si>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</si>
  <si>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</si>
  <si>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</si>
  <si>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</si>
  <si>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</si>
  <si>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</si>
  <si>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</si>
  <si>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</si>
  <si>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</si>
  <si>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</si>
  <si>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</si>
  <si>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</si>
  <si>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</si>
  <si>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</si>
  <si>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</si>
  <si>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</si>
  <si>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</si>
  <si>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</si>
  <si>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</si>
  <si>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</si>
  <si>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</si>
  <si>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</si>
  <si>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</si>
  <si>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</si>
  <si>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</si>
  <si>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</si>
  <si>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</si>
  <si>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</si>
  <si>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</si>
  <si>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</si>
  <si>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</si>
  <si>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</si>
  <si>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</si>
  <si>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</si>
  <si>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</si>
  <si>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</si>
  <si>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</si>
  <si>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</si>
  <si>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</si>
  <si>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</si>
  <si>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</si>
  <si>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</si>
  <si>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</si>
  <si>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</si>
  <si>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</si>
  <si>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</si>
  <si>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</si>
  <si>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</si>
  <si>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</si>
  <si>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</si>
  <si>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</si>
  <si>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</si>
  <si>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</si>
  <si>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</si>
  <si>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</si>
  <si>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</si>
  <si>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</si>
  <si>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</si>
  <si>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</si>
  <si>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</si>
  <si>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</si>
  <si>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</si>
  <si>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</si>
  <si>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</si>
  <si>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</si>
  <si>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</si>
  <si>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</si>
  <si>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</si>
  <si>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</si>
  <si>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</si>
  <si>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</si>
  <si>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</si>
  <si>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</si>
  <si>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</si>
  <si>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</si>
  <si>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</si>
  <si>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</si>
  <si>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</si>
  <si>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</si>
  <si>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</si>
  <si>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</si>
  <si>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</si>
  <si>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</si>
  <si>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</si>
  <si>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</si>
  <si>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</si>
  <si>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</si>
  <si>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</si>
  <si>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</si>
  <si>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</si>
  <si>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</si>
  <si>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</si>
  <si>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</si>
  <si>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</si>
  <si>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</si>
  <si>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</si>
  <si>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</si>
  <si>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</si>
  <si>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</si>
  <si>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</si>
  <si>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</si>
  <si>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</si>
  <si>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</si>
  <si>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</si>
  <si>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</si>
  <si>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</si>
  <si>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</si>
  <si>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</si>
  <si>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</si>
  <si>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</si>
  <si>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</si>
  <si>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</si>
  <si>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</si>
  <si>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</si>
  <si>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</si>
  <si>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</si>
  <si>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</si>
  <si>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</si>
  <si>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</si>
  <si>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</si>
  <si>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</si>
  <si>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</si>
  <si>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</si>
  <si>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</si>
  <si>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</si>
  <si>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</si>
  <si>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</si>
  <si>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</si>
  <si>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</si>
  <si>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</si>
  <si>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</si>
  <si>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</si>
  <si>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</si>
  <si>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</si>
  <si>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</si>
  <si>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</si>
  <si>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</si>
  <si>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</si>
  <si>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</si>
  <si>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</si>
  <si>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</si>
  <si>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</si>
  <si>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</si>
  <si>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</si>
  <si>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</si>
  <si>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</si>
  <si>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</si>
  <si>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</si>
  <si>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</si>
  <si>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</si>
  <si>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</si>
  <si>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</si>
  <si>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</si>
  <si>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</si>
  <si>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</si>
  <si>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</si>
  <si>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</si>
  <si>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</si>
  <si>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</si>
  <si>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</si>
  <si>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</si>
  <si>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</si>
  <si>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</si>
  <si>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</si>
  <si>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</si>
  <si>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</si>
  <si>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</si>
  <si>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</si>
  <si>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</si>
  <si>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</si>
  <si>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</si>
  <si>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</si>
  <si>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</si>
  <si>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</si>
  <si>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</si>
  <si>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</si>
  <si>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</si>
  <si>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</si>
  <si>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</si>
  <si>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</si>
  <si>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</si>
  <si>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</si>
  <si>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</si>
  <si>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</si>
  <si>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</si>
  <si>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</si>
  <si>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</si>
  <si>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</si>
  <si>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</si>
  <si>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</si>
  <si>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</si>
  <si>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</si>
  <si>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</si>
  <si>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</si>
  <si>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</si>
  <si>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</si>
  <si>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</si>
  <si>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</si>
  <si>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</si>
  <si>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</si>
  <si>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</si>
  <si>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</si>
  <si>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</si>
  <si>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</si>
  <si>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</si>
  <si>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</si>
  <si>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</si>
  <si>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</si>
  <si>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</si>
  <si>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</si>
  <si>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</si>
  <si>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</si>
  <si>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</si>
  <si>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</si>
  <si>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</si>
  <si>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</si>
  <si>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</si>
  <si>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</si>
  <si>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</si>
  <si>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</si>
  <si>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</si>
  <si>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</si>
  <si>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</si>
  <si>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</si>
  <si>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</si>
  <si>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</si>
  <si>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</si>
  <si>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</si>
  <si>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</si>
  <si>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</si>
  <si>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</si>
  <si>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</si>
  <si>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</si>
  <si>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</si>
  <si>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</si>
  <si>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</si>
  <si>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</si>
  <si>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</si>
  <si>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</si>
  <si>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</si>
  <si>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</si>
  <si>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</si>
  <si>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</si>
  <si>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</si>
  <si>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</si>
  <si>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</si>
  <si>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</si>
  <si>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</si>
  <si>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</si>
  <si>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</si>
  <si>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</si>
  <si>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</si>
  <si>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</si>
  <si>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</si>
  <si>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</si>
  <si>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</si>
  <si>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</si>
  <si>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</si>
  <si>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</si>
  <si>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</si>
  <si>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</si>
  <si>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</si>
  <si>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</si>
  <si>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</si>
  <si>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</si>
  <si>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</si>
  <si>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</si>
  <si>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</si>
  <si>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</si>
  <si>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</si>
  <si>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</si>
  <si>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</si>
  <si>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</si>
  <si>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</si>
  <si>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</si>
  <si>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</si>
  <si>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</si>
  <si>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</si>
  <si>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</si>
  <si>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</si>
  <si>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</si>
  <si>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</si>
  <si>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</si>
  <si>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</si>
  <si>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</si>
  <si>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</si>
  <si>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</si>
  <si>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</si>
  <si>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</si>
  <si>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</si>
  <si>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</si>
  <si>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</si>
  <si>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</si>
  <si>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</si>
  <si>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</si>
  <si>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</si>
  <si>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</si>
  <si>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</si>
  <si>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</si>
  <si>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</si>
  <si>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</si>
  <si>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</si>
  <si>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</si>
  <si>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</si>
  <si>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</si>
  <si>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</si>
  <si>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</si>
  <si>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</si>
  <si>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</si>
  <si>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</si>
  <si>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</si>
  <si>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</si>
  <si>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</si>
  <si>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</si>
  <si>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</si>
  <si>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</si>
  <si>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</si>
  <si>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</si>
  <si>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</si>
  <si>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</si>
  <si>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</si>
  <si>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</si>
  <si>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</si>
  <si>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</si>
  <si>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</si>
  <si>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</si>
  <si>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</si>
  <si>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</si>
  <si>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</si>
  <si>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</si>
  <si>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</si>
  <si>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</si>
  <si>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</si>
  <si>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</si>
  <si>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</si>
  <si>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</si>
  <si>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</si>
  <si>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</si>
  <si>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</si>
  <si>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</si>
  <si>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</si>
  <si>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</si>
  <si>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</si>
  <si>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</si>
  <si>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</si>
  <si>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</si>
  <si>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</si>
  <si>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</si>
  <si>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</si>
  <si>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</si>
  <si>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</si>
  <si>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</si>
  <si>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</si>
  <si>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</si>
  <si>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</si>
  <si>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</si>
  <si>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</si>
  <si>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</si>
  <si>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</si>
  <si>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</si>
  <si>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</si>
  <si>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</si>
  <si>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</si>
  <si>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</si>
  <si>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</si>
  <si>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</si>
  <si>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</si>
  <si>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</si>
  <si>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</si>
  <si>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</si>
  <si>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</si>
  <si>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</si>
  <si>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</si>
  <si>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</si>
  <si>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</si>
  <si>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</si>
  <si>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</si>
  <si>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</si>
  <si>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</si>
  <si>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</si>
  <si>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</si>
  <si>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</si>
  <si>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</si>
  <si>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</si>
  <si>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</si>
  <si>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</si>
  <si>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</si>
  <si>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</si>
  <si>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</si>
  <si>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</si>
  <si>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</si>
  <si>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</si>
  <si>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</si>
  <si>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</si>
  <si>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</si>
  <si>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</si>
  <si>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</si>
  <si>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</si>
  <si>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</si>
  <si>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</si>
  <si>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</si>
  <si>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</si>
  <si>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</si>
  <si>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</si>
  <si>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</si>
  <si>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</si>
  <si>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</si>
  <si>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</si>
  <si>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</si>
  <si>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</si>
  <si>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</si>
  <si>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</si>
  <si>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</si>
  <si>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</si>
  <si>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</si>
  <si>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</si>
  <si>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</si>
  <si>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</si>
  <si>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</si>
  <si>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</si>
  <si>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</si>
  <si>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</si>
  <si>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</si>
  <si>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</si>
  <si>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</si>
  <si>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</si>
  <si>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</si>
  <si>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</si>
  <si>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</si>
  <si>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</si>
  <si>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</si>
  <si>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</si>
  <si>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</si>
  <si>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</si>
  <si>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</si>
  <si>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</si>
  <si>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</si>
  <si>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</si>
  <si>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</si>
  <si>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</si>
  <si>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</si>
  <si>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</si>
  <si>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</si>
  <si>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</si>
  <si>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</si>
  <si>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</si>
  <si>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</si>
  <si>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</si>
  <si>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</si>
  <si>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</si>
  <si>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</si>
  <si>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</si>
  <si>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</si>
  <si>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</si>
  <si>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</si>
  <si>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</si>
  <si>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</si>
  <si>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</si>
  <si>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</si>
  <si>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</si>
  <si>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</si>
  <si>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</si>
  <si>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</si>
  <si>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</si>
  <si>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</si>
  <si>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</si>
  <si>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</si>
  <si>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</si>
  <si>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</si>
  <si>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</si>
  <si>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</si>
  <si>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</si>
  <si>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</si>
  <si>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</si>
  <si>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</si>
  <si>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</si>
  <si>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</si>
  <si>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</si>
  <si>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</si>
  <si>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</si>
  <si>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</si>
  <si>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</si>
  <si>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</si>
  <si>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</si>
  <si>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</si>
  <si>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</si>
  <si>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</si>
  <si>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</si>
  <si>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</si>
  <si>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</si>
  <si>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</si>
  <si>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</si>
  <si>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</si>
  <si>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</si>
  <si>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</si>
  <si>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</si>
  <si>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</si>
  <si>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</si>
  <si>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</si>
  <si>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</si>
  <si>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</si>
  <si>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</si>
  <si>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</si>
  <si>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</si>
  <si>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</si>
  <si>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</si>
  <si>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</si>
  <si>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</si>
  <si>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</si>
  <si>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</si>
  <si>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</si>
  <si>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</si>
  <si>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</si>
  <si>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</si>
  <si>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</si>
  <si>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</si>
  <si>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</si>
  <si>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</si>
  <si>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</si>
  <si>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</si>
  <si>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</si>
  <si>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</si>
  <si>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</si>
  <si>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</si>
  <si>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</si>
  <si>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</si>
  <si>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</si>
  <si>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</si>
  <si>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</si>
  <si>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</si>
  <si>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</si>
  <si>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</si>
  <si>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</si>
  <si>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</si>
  <si>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</si>
  <si>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</si>
  <si>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</si>
  <si>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</si>
  <si>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</si>
  <si>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</si>
  <si>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</si>
  <si>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</si>
  <si>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</si>
  <si>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</si>
  <si>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</si>
  <si>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</si>
  <si>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</si>
  <si>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</si>
  <si>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</si>
  <si>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</si>
  <si>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</si>
  <si>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</si>
  <si>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</si>
  <si>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</si>
  <si>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</si>
  <si>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</si>
  <si>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</si>
  <si>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</si>
  <si>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</si>
  <si>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</si>
  <si>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</si>
  <si>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</si>
  <si>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</si>
  <si>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</si>
  <si>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</si>
  <si>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</si>
  <si>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</si>
  <si>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</si>
  <si>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</si>
  <si>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</si>
  <si>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</si>
  <si>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</si>
  <si>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</si>
  <si>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</si>
  <si>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</si>
  <si>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</si>
  <si>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</si>
  <si>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</si>
  <si>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</si>
  <si>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</si>
  <si>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</si>
  <si>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</si>
  <si>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</si>
  <si>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</si>
  <si>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</si>
  <si>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</si>
  <si>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</si>
  <si>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</si>
  <si>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</si>
  <si>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</si>
  <si>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</si>
  <si>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</si>
  <si>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</si>
  <si>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</si>
  <si>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</si>
  <si>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</si>
  <si>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</si>
  <si>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</si>
  <si>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</si>
  <si>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</si>
  <si>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</si>
  <si>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</si>
  <si>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</si>
  <si>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</si>
  <si>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</si>
  <si>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</si>
  <si>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</si>
  <si>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</si>
  <si>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</si>
  <si>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</si>
  <si>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</si>
  <si>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</si>
  <si>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</si>
  <si>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</si>
  <si>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</si>
  <si>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</si>
  <si>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</si>
  <si>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</si>
  <si>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</si>
  <si>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</si>
  <si>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</si>
  <si>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</si>
  <si>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</si>
  <si>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</si>
  <si>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</si>
  <si>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</si>
  <si>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</si>
  <si>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</si>
  <si>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</si>
  <si>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</si>
  <si>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</si>
  <si>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</si>
  <si>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</si>
  <si>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</si>
  <si>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</si>
  <si>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</si>
  <si>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</si>
  <si>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</si>
  <si>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</si>
  <si>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</si>
  <si>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</si>
  <si>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</si>
  <si>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</si>
  <si>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</si>
  <si>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</si>
  <si>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</si>
  <si>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</si>
  <si>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</si>
  <si>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</si>
  <si>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</si>
  <si>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</si>
  <si>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</si>
  <si>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</si>
  <si>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</si>
  <si>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</si>
  <si>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</si>
  <si>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</si>
  <si>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</si>
  <si>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</si>
  <si>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</si>
  <si>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</si>
  <si>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</si>
  <si>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</si>
  <si>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</si>
  <si>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</si>
  <si>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</si>
  <si>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</si>
  <si>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</si>
  <si>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</si>
  <si>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</si>
  <si>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</si>
  <si>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</si>
  <si>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</si>
  <si>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</si>
  <si>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</si>
  <si>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</si>
  <si>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</si>
  <si>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</si>
  <si>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</si>
  <si>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</si>
  <si>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</si>
  <si>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</si>
  <si>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</si>
  <si>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</si>
  <si>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</si>
  <si>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</si>
  <si>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</si>
  <si>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</si>
  <si>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</si>
  <si>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</si>
  <si>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</si>
  <si>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</si>
  <si>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</si>
  <si>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</si>
  <si>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</si>
  <si>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</si>
  <si>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</si>
  <si>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</si>
  <si>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</si>
  <si>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</si>
  <si>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</si>
  <si>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</si>
  <si>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</si>
  <si>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</si>
  <si>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</si>
  <si>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</si>
  <si>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</si>
  <si>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</si>
  <si>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</si>
  <si>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</si>
  <si>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</si>
  <si>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</si>
  <si>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</si>
  <si>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</si>
  <si>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</si>
  <si>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</si>
  <si>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</si>
  <si>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</si>
  <si>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</si>
  <si>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</si>
  <si>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</si>
  <si>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</si>
  <si>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</si>
  <si>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</si>
  <si>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</si>
  <si>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</si>
  <si>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</si>
  <si>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</si>
  <si>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</si>
  <si>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</si>
  <si>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</si>
  <si>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</si>
  <si>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</si>
  <si>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</si>
  <si>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</si>
  <si>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</si>
  <si>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</si>
  <si>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</si>
  <si>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</si>
  <si>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</si>
  <si>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</si>
  <si>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</si>
  <si>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</si>
  <si>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</si>
  <si>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</si>
  <si>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</si>
  <si>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</si>
  <si>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</si>
  <si>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</si>
  <si>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</si>
  <si>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</si>
  <si>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</si>
  <si>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</si>
  <si>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</si>
  <si>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</si>
  <si>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</si>
  <si>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</si>
  <si>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</si>
  <si>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</si>
  <si>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</si>
  <si>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</si>
  <si>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</si>
  <si>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</si>
  <si>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</si>
  <si>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</si>
  <si>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</si>
  <si>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</si>
  <si>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</si>
  <si>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</si>
  <si>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</si>
  <si>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</si>
  <si>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</si>
  <si>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</si>
  <si>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</si>
  <si>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</si>
  <si>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</si>
  <si>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</si>
  <si>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</si>
  <si>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</si>
  <si>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</si>
  <si>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</si>
  <si>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</si>
  <si>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</si>
  <si>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</si>
  <si>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</si>
  <si>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</si>
  <si>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</si>
  <si>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</si>
  <si>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</si>
  <si>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</si>
  <si>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</si>
  <si>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</si>
  <si>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</si>
  <si>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</si>
  <si>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</si>
  <si>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</si>
  <si>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</si>
  <si>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</si>
  <si>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</si>
  <si>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</si>
  <si>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</si>
  <si>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</si>
  <si>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</si>
  <si>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</si>
  <si>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</si>
  <si>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</si>
  <si>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</si>
  <si>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</si>
  <si>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</si>
  <si>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</si>
  <si>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</si>
  <si>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</si>
  <si>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</si>
  <si>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</si>
  <si>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</si>
  <si>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</si>
  <si>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</si>
  <si>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</si>
  <si>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</si>
  <si>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</si>
  <si>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</si>
  <si>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</si>
  <si>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</si>
  <si>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</si>
  <si>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</si>
  <si>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</si>
  <si>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</si>
  <si>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</si>
  <si>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</si>
  <si>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</si>
  <si>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</si>
  <si>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</si>
  <si>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</si>
  <si>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</si>
  <si>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</si>
  <si>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</si>
  <si>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</si>
  <si>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</si>
  <si>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</si>
  <si>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</si>
  <si>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</si>
  <si>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</si>
  <si>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</si>
  <si>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</si>
  <si>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</si>
  <si>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</si>
  <si>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</si>
  <si>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</si>
  <si>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</si>
  <si>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</si>
  <si>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</si>
  <si>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</si>
  <si>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</si>
  <si>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</si>
  <si>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</si>
  <si>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</si>
  <si>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</si>
  <si>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</si>
  <si>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</si>
  <si>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</si>
  <si>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</si>
  <si>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</si>
  <si>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</si>
  <si>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</si>
  <si>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</si>
  <si>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</si>
  <si>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</si>
  <si>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</si>
  <si>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</si>
  <si>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</si>
  <si>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</si>
  <si>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</si>
  <si>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</si>
  <si>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</si>
  <si>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</si>
  <si>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</si>
  <si>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</si>
  <si>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</si>
  <si>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</si>
  <si>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</si>
  <si>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</si>
  <si>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</si>
  <si>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</si>
  <si>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</si>
  <si>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</si>
  <si>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</si>
  <si>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</si>
  <si>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</si>
  <si>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</si>
  <si>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</si>
  <si>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</si>
  <si>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</si>
  <si>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</si>
  <si>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</si>
  <si>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</si>
  <si>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</si>
  <si>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</si>
  <si>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</si>
  <si>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</si>
  <si>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</si>
  <si>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</si>
  <si>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</si>
  <si>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</si>
  <si>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</si>
  <si>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</si>
  <si>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</si>
  <si>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</si>
  <si>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</si>
  <si>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</si>
  <si>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</si>
  <si>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</si>
  <si>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</si>
  <si>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</si>
  <si>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</si>
  <si>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</si>
  <si>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</si>
  <si>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</si>
  <si>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</si>
  <si>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</si>
  <si>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</si>
  <si>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</si>
  <si>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</si>
  <si>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</si>
  <si>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</si>
  <si>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</si>
  <si>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</si>
  <si>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</si>
  <si>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</si>
  <si>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</si>
  <si>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</si>
  <si>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</si>
  <si>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</si>
  <si>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</si>
  <si>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</si>
  <si>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</si>
  <si>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</si>
  <si>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</si>
  <si>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</si>
  <si>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</si>
  <si>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</si>
  <si>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</si>
  <si>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</si>
  <si>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</si>
  <si>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</si>
  <si>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</si>
  <si>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</si>
  <si>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</si>
  <si>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</si>
  <si>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</si>
  <si>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</si>
  <si>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</si>
  <si>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</si>
  <si>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</si>
  <si>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</si>
  <si>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</si>
  <si>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</si>
  <si>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</si>
  <si>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</si>
  <si>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</si>
  <si>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</si>
  <si>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</si>
  <si>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</si>
  <si>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</si>
  <si>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</si>
  <si>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</si>
  <si>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</si>
  <si>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</si>
  <si>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</si>
  <si>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</si>
  <si>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</si>
  <si>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</si>
  <si>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</si>
  <si>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</si>
  <si>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</si>
  <si>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</si>
  <si>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</si>
  <si>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</si>
  <si>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</si>
  <si>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</si>
  <si>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</si>
  <si>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</si>
  <si>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</si>
  <si>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</si>
  <si>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</si>
  <si>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</si>
  <si>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</si>
  <si>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</si>
  <si>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</si>
  <si>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</si>
  <si>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</si>
  <si>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</si>
  <si>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</si>
  <si>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</si>
  <si>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</si>
  <si>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</si>
  <si>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</si>
  <si>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</si>
  <si>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</si>
  <si>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</si>
  <si>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</si>
  <si>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</si>
  <si>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</si>
  <si>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</si>
  <si>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</si>
  <si>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</si>
  <si>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</si>
  <si>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</si>
  <si>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</si>
  <si>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</si>
  <si>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</si>
  <si>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</si>
  <si>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</si>
  <si>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</si>
  <si>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</si>
  <si>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</si>
  <si>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</si>
  <si>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</si>
  <si>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</si>
  <si>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</si>
  <si>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</si>
  <si>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</si>
  <si>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</si>
  <si>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</si>
  <si>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</si>
  <si>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</si>
  <si>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</si>
  <si>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</si>
  <si>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</si>
  <si>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</si>
  <si>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</si>
  <si>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</si>
  <si>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</si>
  <si>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</si>
  <si>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</si>
  <si>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</si>
  <si>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</si>
  <si>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</si>
  <si>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</si>
  <si>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</si>
  <si>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</si>
  <si>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</si>
  <si>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</si>
  <si>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</si>
  <si>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</si>
  <si>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</si>
  <si>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</si>
  <si>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</si>
  <si>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</si>
  <si>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</si>
  <si>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</si>
  <si>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</si>
  <si>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</si>
  <si>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</si>
  <si>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</si>
  <si>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</si>
  <si>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</si>
  <si>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</si>
  <si>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</si>
  <si>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</si>
  <si>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</si>
  <si>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</si>
  <si>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</si>
  <si>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</si>
  <si>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</si>
  <si>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</si>
  <si>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</si>
  <si>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</si>
  <si>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</si>
  <si>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</si>
  <si>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</si>
  <si>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</si>
  <si>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</si>
  <si>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</si>
  <si>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</si>
  <si>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</si>
  <si>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</si>
  <si>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</si>
  <si>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</si>
  <si>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</si>
  <si>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</si>
  <si>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</si>
  <si>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</si>
  <si>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</si>
  <si>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</si>
  <si>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</si>
  <si>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</si>
  <si>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</si>
  <si>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</si>
  <si>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</si>
  <si>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</si>
  <si>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</si>
  <si>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</si>
  <si>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</si>
  <si>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</si>
  <si>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</si>
  <si>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</si>
  <si>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</si>
  <si>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</si>
  <si>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</si>
  <si>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</si>
  <si>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</si>
  <si>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</si>
  <si>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</si>
  <si>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</si>
  <si>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</si>
  <si>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</si>
  <si>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</si>
  <si>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</si>
  <si>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</si>
  <si>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</si>
  <si>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</si>
  <si>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</si>
  <si>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</si>
  <si>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</si>
  <si>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</si>
  <si>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</si>
  <si>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</si>
  <si>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</si>
  <si>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</si>
  <si>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</si>
  <si>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</si>
  <si>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</si>
  <si>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</si>
  <si>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</si>
  <si>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</si>
  <si>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</si>
  <si>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</si>
  <si>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</si>
  <si>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</si>
  <si>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</si>
  <si>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</si>
  <si>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</si>
  <si>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</si>
  <si>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</si>
  <si>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</si>
  <si>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</si>
  <si>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</si>
  <si>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</si>
  <si>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</si>
  <si>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</si>
  <si>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</si>
  <si>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</si>
  <si>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</si>
  <si>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</si>
  <si>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</si>
  <si>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</si>
  <si>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</si>
  <si>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</si>
  <si>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</si>
  <si>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</si>
  <si>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</si>
  <si>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</si>
  <si>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</si>
  <si>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</si>
  <si>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</si>
  <si>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</si>
  <si>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</si>
  <si>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</si>
  <si>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</si>
  <si>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</si>
  <si>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</si>
  <si>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</si>
  <si>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</si>
  <si>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</si>
  <si>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</si>
  <si>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</si>
  <si>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</si>
  <si>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</si>
  <si>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</si>
  <si>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</si>
  <si>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</si>
  <si>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</si>
  <si>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</si>
  <si>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</si>
  <si>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</si>
  <si>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</si>
  <si>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</si>
  <si>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</si>
  <si>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</si>
  <si>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</si>
  <si>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</si>
  <si>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</si>
  <si>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</si>
  <si>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</si>
  <si>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</si>
  <si>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</si>
  <si>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</si>
  <si>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</si>
  <si>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</si>
  <si>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</si>
  <si>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</si>
  <si>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</si>
  <si>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</si>
  <si>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</si>
  <si>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</si>
  <si>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</si>
  <si>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</si>
  <si>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</si>
  <si>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</si>
  <si>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</si>
  <si>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</si>
  <si>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</si>
  <si>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</si>
  <si>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</si>
  <si>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</si>
  <si>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</si>
  <si>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</si>
  <si>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</si>
  <si>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</si>
  <si>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</si>
  <si>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</si>
  <si>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</si>
  <si>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</si>
  <si>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</si>
  <si>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</si>
  <si>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</si>
  <si>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</si>
  <si>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</si>
  <si>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</si>
  <si>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</si>
  <si>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</si>
  <si>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</si>
  <si>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</si>
  <si>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</si>
  <si>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</si>
  <si>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</si>
  <si>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</si>
  <si>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</si>
  <si>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</si>
  <si>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</si>
  <si>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</si>
  <si>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</si>
  <si>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</si>
  <si>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</si>
  <si>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</si>
  <si>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</si>
  <si>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</si>
  <si>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</si>
  <si>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</si>
  <si>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</si>
  <si>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</si>
  <si>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</si>
  <si>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</si>
  <si>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</si>
  <si>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</si>
  <si>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</si>
  <si>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</si>
  <si>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</si>
  <si>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</si>
  <si>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</si>
  <si>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</si>
  <si>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</si>
  <si>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</si>
  <si>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</si>
  <si>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</si>
  <si>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</si>
  <si>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</si>
  <si>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</si>
  <si>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</si>
  <si>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</si>
  <si>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</si>
  <si>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</si>
  <si>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</si>
  <si>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</si>
  <si>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</si>
  <si>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</si>
  <si>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</si>
  <si>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</si>
  <si>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</si>
  <si>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</si>
  <si>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</si>
  <si>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</si>
  <si>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</si>
  <si>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</si>
  <si>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</si>
  <si>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</si>
  <si>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</si>
  <si>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</si>
  <si>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</si>
  <si>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</si>
  <si>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</si>
  <si>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</si>
  <si>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</si>
  <si>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</si>
  <si>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</si>
  <si>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</si>
  <si>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</si>
  <si>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</si>
  <si>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</si>
  <si>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</si>
  <si>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</si>
  <si>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</si>
  <si>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</si>
  <si>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</si>
  <si>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</si>
  <si>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</si>
  <si>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</si>
  <si>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</si>
  <si>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</si>
  <si>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</si>
  <si>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</si>
  <si>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</si>
  <si>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</si>
  <si>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</si>
  <si>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</si>
  <si>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</si>
  <si>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</si>
  <si>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</si>
  <si>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</si>
  <si>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</si>
  <si>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</si>
  <si>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</si>
  <si>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</si>
  <si>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</si>
  <si>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</si>
  <si>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</si>
  <si>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</si>
  <si>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</si>
  <si>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</si>
  <si>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</si>
  <si>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</si>
  <si>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</si>
  <si>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</si>
  <si>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</si>
  <si>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</si>
  <si>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</si>
  <si>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</si>
  <si>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</si>
  <si>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</si>
  <si>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</si>
  <si>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</si>
  <si>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</si>
  <si>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</si>
  <si>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</si>
  <si>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</si>
  <si>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</si>
  <si>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</si>
  <si>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</si>
  <si>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</si>
  <si>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</si>
  <si>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</si>
  <si>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</si>
  <si>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</si>
  <si>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</si>
  <si>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</si>
  <si>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</si>
  <si>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</si>
  <si>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</si>
  <si>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</si>
  <si>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</si>
  <si>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</si>
  <si>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</si>
  <si>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</si>
  <si>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</si>
  <si>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</si>
  <si>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</si>
  <si>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</si>
  <si>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</si>
  <si>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</si>
  <si>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</si>
  <si>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</si>
  <si>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</si>
  <si>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</si>
  <si>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</si>
  <si>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</si>
  <si>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</si>
  <si>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</si>
  <si>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</si>
  <si>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</si>
  <si>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</si>
  <si>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</si>
  <si>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</si>
  <si>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</si>
  <si>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</si>
  <si>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</si>
  <si>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</si>
  <si>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</si>
  <si>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</si>
  <si>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</si>
  <si>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</si>
  <si>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</si>
  <si>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</si>
  <si>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</si>
  <si>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</si>
  <si>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</si>
  <si>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</si>
  <si>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</si>
  <si>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</si>
  <si>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</si>
  <si>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</si>
  <si>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</si>
  <si>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</si>
  <si>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</si>
  <si>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</si>
  <si>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</si>
  <si>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</si>
  <si>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</si>
  <si>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</si>
  <si>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</si>
  <si>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</si>
  <si>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</si>
  <si>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</si>
  <si>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</si>
  <si>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</si>
  <si>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</si>
  <si>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</si>
  <si>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</si>
  <si>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</si>
  <si>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</si>
  <si>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</si>
  <si>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</si>
  <si>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</si>
  <si>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</si>
  <si>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</si>
  <si>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</si>
  <si>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</si>
  <si>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</si>
  <si>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</si>
  <si>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</si>
  <si>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</si>
  <si>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</si>
  <si>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</si>
  <si>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</si>
  <si>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</si>
  <si>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</si>
  <si>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</si>
  <si>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</si>
  <si>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</si>
  <si>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</si>
  <si>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</si>
  <si>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</si>
  <si>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</si>
  <si>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</si>
  <si>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</si>
  <si>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</si>
  <si>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</si>
  <si>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</si>
  <si>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</si>
  <si>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</si>
  <si>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</si>
  <si>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</si>
  <si>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</si>
  <si>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</si>
  <si>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</si>
  <si>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</si>
  <si>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</si>
  <si>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</si>
  <si>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</si>
  <si>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</si>
  <si>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</si>
  <si>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</si>
  <si>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</si>
  <si>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</si>
  <si>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</si>
  <si>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</si>
  <si>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</si>
  <si>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</si>
  <si>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</si>
  <si>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</si>
  <si>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</si>
  <si>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</si>
  <si>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</si>
  <si>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</si>
  <si>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</si>
  <si>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</si>
  <si>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</si>
  <si>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</si>
  <si>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</si>
  <si>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</si>
  <si>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</si>
  <si>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</si>
  <si>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</si>
  <si>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</si>
  <si>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</si>
  <si>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</si>
  <si>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</si>
  <si>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</si>
  <si>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</si>
  <si>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</si>
  <si>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</si>
  <si>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</si>
  <si>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</si>
  <si>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</si>
  <si>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</si>
  <si>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</si>
  <si>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</si>
  <si>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</si>
  <si>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</si>
  <si>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</si>
  <si>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</si>
  <si>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</si>
  <si>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</si>
  <si>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</si>
  <si>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</si>
  <si>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</si>
  <si>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</si>
  <si>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</si>
  <si>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</si>
  <si>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</si>
  <si>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</si>
  <si>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</si>
  <si>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</si>
  <si>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</si>
  <si>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</si>
  <si>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</si>
  <si>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</si>
  <si>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</si>
  <si>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</si>
  <si>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</si>
  <si>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</si>
  <si>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</si>
  <si>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</si>
  <si>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</si>
  <si>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</si>
  <si>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</si>
  <si>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</si>
  <si>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</si>
  <si>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</si>
  <si>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</si>
  <si>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</si>
  <si>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</si>
  <si>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</si>
  <si>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</si>
  <si>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</si>
  <si>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</si>
  <si>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</si>
  <si>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</si>
  <si>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</si>
  <si>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</si>
  <si>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</si>
  <si>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</si>
  <si>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</si>
  <si>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</si>
  <si>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</si>
  <si>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</si>
  <si>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</si>
  <si>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</si>
  <si>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</si>
  <si>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</si>
  <si>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</si>
  <si>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</si>
  <si>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</si>
  <si>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</si>
  <si>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</si>
  <si>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</si>
  <si>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</si>
  <si>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</si>
  <si>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</si>
  <si>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</si>
  <si>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</si>
  <si>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</si>
  <si>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</si>
  <si>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</si>
  <si>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</si>
  <si>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</si>
  <si>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</si>
  <si>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</si>
  <si>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</si>
  <si>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</si>
  <si>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</si>
  <si>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</si>
  <si>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</si>
  <si>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</si>
  <si>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</si>
  <si>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</si>
  <si>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</si>
  <si>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</si>
  <si>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</si>
  <si>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</si>
  <si>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</si>
  <si>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</si>
  <si>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</si>
  <si>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</si>
  <si>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</si>
  <si>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</si>
  <si>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</si>
  <si>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</si>
  <si>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</si>
  <si>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</si>
  <si>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</si>
  <si>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</si>
  <si>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</si>
  <si>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</si>
  <si>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</si>
  <si>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</si>
  <si>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</si>
  <si>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</si>
  <si>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</si>
  <si>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</si>
  <si>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</si>
  <si>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</si>
  <si>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</si>
  <si>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</si>
  <si>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</si>
  <si>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</si>
  <si>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</si>
  <si>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</si>
  <si>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</si>
  <si>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</si>
  <si>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</si>
  <si>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</si>
  <si>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</si>
  <si>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</si>
  <si>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</si>
  <si>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</si>
  <si>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</si>
  <si>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</si>
  <si>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</si>
  <si>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</si>
  <si>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</si>
  <si>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</si>
  <si>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</si>
  <si>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</si>
  <si>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</si>
  <si>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</si>
  <si>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</si>
  <si>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</si>
  <si>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</si>
  <si>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</si>
  <si>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</si>
  <si>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</si>
  <si>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</si>
  <si>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</si>
  <si>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</si>
  <si>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</si>
  <si>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</si>
  <si>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</si>
  <si>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</si>
  <si>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</si>
  <si>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</si>
  <si>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</si>
  <si>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</si>
  <si>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</si>
  <si>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</si>
  <si>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</si>
  <si>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</si>
  <si>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</si>
  <si>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</si>
  <si>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</si>
  <si>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</si>
  <si>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</si>
  <si>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</si>
  <si>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</si>
  <si>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</si>
  <si>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</si>
  <si>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</si>
  <si>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</si>
  <si>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</si>
  <si>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</si>
  <si>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</si>
  <si>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</si>
  <si>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</si>
  <si>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</si>
  <si>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</si>
  <si>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</si>
  <si>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</si>
  <si>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</si>
  <si>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</si>
  <si>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</si>
  <si>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</si>
  <si>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</si>
  <si>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</si>
  <si>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</si>
  <si>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</si>
  <si>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</si>
  <si>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</si>
  <si>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</si>
  <si>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</si>
  <si>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</si>
  <si>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</si>
  <si>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</si>
  <si>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</si>
  <si>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</si>
  <si>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</si>
  <si>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</si>
  <si>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</si>
  <si>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</si>
  <si>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</si>
  <si>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</si>
  <si>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</si>
  <si>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</si>
  <si>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</si>
  <si>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</si>
  <si>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</si>
  <si>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</si>
  <si>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</si>
  <si>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</si>
  <si>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</si>
  <si>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</si>
  <si>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</si>
  <si>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</si>
  <si>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</si>
  <si>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</si>
  <si>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</si>
  <si>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</si>
  <si>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</si>
  <si>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</si>
  <si>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</si>
  <si>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</si>
  <si>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</si>
  <si>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</si>
  <si>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</si>
  <si>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</si>
  <si>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</si>
  <si>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</si>
  <si>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</si>
  <si>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</si>
  <si>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</si>
  <si>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</si>
  <si>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</si>
  <si>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</si>
  <si>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</si>
  <si>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</si>
  <si>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</si>
  <si>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</si>
  <si>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</si>
  <si>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</si>
  <si>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</si>
  <si>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</si>
  <si>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</si>
  <si>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</si>
  <si>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</si>
  <si>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</si>
  <si>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</si>
  <si>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</si>
  <si>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</si>
  <si>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</si>
  <si>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</si>
  <si>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</si>
  <si>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</si>
  <si>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</si>
  <si>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</si>
  <si>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</si>
  <si>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</si>
  <si>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</si>
  <si>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</si>
  <si>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</si>
  <si>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</si>
  <si>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</si>
  <si>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</si>
  <si>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</si>
  <si>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</si>
  <si>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</si>
  <si>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</si>
  <si>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</si>
  <si>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</si>
  <si>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</si>
  <si>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</si>
  <si>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</si>
  <si>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</si>
  <si>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</si>
  <si>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</si>
  <si>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</si>
  <si>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</si>
  <si>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</si>
  <si>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</si>
  <si>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</si>
  <si>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</si>
  <si>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</si>
  <si>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</si>
  <si>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</si>
  <si>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</si>
  <si>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</si>
  <si>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</si>
  <si>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</si>
  <si>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</si>
  <si>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</si>
  <si>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</si>
  <si>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</si>
  <si>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</si>
  <si>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</si>
  <si>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</si>
  <si>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</si>
  <si>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</si>
  <si>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</si>
  <si>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</si>
  <si>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</si>
  <si>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</si>
  <si>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</si>
  <si>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</si>
  <si>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</si>
  <si>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</si>
  <si>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</si>
  <si>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</si>
  <si>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</si>
  <si>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</si>
  <si>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</si>
  <si>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</si>
  <si>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</si>
  <si>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</si>
  <si>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</si>
  <si>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</si>
  <si>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</si>
  <si>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</si>
  <si>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</si>
  <si>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</si>
  <si>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</si>
  <si>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</si>
  <si>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</si>
  <si>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</si>
  <si>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</si>
  <si>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</si>
  <si>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</si>
  <si>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</si>
  <si>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</si>
  <si>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</si>
  <si>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</si>
  <si>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</si>
  <si>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</si>
  <si>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</si>
  <si>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</si>
  <si>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</si>
  <si>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</si>
  <si>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</si>
  <si>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</si>
  <si>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</si>
  <si>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</si>
  <si>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</si>
  <si>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</si>
  <si>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</si>
  <si>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</si>
  <si>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</si>
  <si>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</si>
  <si>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</si>
  <si>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</si>
  <si>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</si>
  <si>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</si>
  <si>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</si>
  <si>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</si>
  <si>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</si>
  <si>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</si>
  <si>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</si>
  <si>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</si>
  <si>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</si>
  <si>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</si>
  <si>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</si>
  <si>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</si>
  <si>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</si>
  <si>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</si>
  <si>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</si>
  <si>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</si>
  <si>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</si>
  <si>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</si>
  <si>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</si>
  <si>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</si>
  <si>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</si>
  <si>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</si>
  <si>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</si>
  <si>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</si>
  <si>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</si>
  <si>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</si>
  <si>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</si>
  <si>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</si>
  <si>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</si>
  <si>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</si>
  <si>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</si>
  <si>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</si>
  <si>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</si>
  <si>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</si>
  <si>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</si>
  <si>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</si>
  <si>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</si>
  <si>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</si>
  <si>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</si>
  <si>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</si>
  <si>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</si>
  <si>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</si>
  <si>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</si>
  <si>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</si>
  <si>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</si>
  <si>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</si>
  <si>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</si>
  <si>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</si>
  <si>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</si>
  <si>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</si>
  <si>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</si>
  <si>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</si>
  <si>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</si>
  <si>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</si>
  <si>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</si>
  <si>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</si>
  <si>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</si>
  <si>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</si>
  <si>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</si>
  <si>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</si>
  <si>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</si>
  <si>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</si>
  <si>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</si>
  <si>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</si>
  <si>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</si>
  <si>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</si>
  <si>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</si>
  <si>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</si>
  <si>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</si>
  <si>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</si>
  <si>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</si>
  <si>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</si>
  <si>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</si>
  <si>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</si>
  <si>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</si>
  <si>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</si>
  <si>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</si>
  <si>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</si>
  <si>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</si>
  <si>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</si>
  <si>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</si>
  <si>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</si>
  <si>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</si>
  <si>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</si>
  <si>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</si>
  <si>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</si>
  <si>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</si>
  <si>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</si>
  <si>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</si>
  <si>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</si>
  <si>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</si>
  <si>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</si>
  <si>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</si>
  <si>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</si>
  <si>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</si>
  <si>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</si>
  <si>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</si>
  <si>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</si>
  <si>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</si>
  <si>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</si>
  <si>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</si>
  <si>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</si>
  <si>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</si>
  <si>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</si>
  <si>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</si>
  <si>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</si>
  <si>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</si>
  <si>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</si>
  <si>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</si>
  <si>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</si>
  <si>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</si>
  <si>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</si>
  <si>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</si>
  <si>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</si>
  <si>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</si>
  <si>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</si>
  <si>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</si>
  <si>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</si>
  <si>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</si>
  <si>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</si>
  <si>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</si>
  <si>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</si>
  <si>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</si>
  <si>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</si>
  <si>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</si>
  <si>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</si>
  <si>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</si>
  <si>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</si>
  <si>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</si>
  <si>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</si>
  <si>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</si>
  <si>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</si>
  <si>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</si>
  <si>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</si>
  <si>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</si>
  <si>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</si>
  <si>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</si>
  <si>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</si>
  <si>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</si>
  <si>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</si>
  <si>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</si>
  <si>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</si>
  <si>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</si>
  <si>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</si>
  <si>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</si>
  <si>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</si>
  <si>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</si>
  <si>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</si>
  <si>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</si>
  <si>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</si>
  <si>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</si>
  <si>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</si>
  <si>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</si>
  <si>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</si>
  <si>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</si>
  <si>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</si>
  <si>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</si>
  <si>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</si>
  <si>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</si>
  <si>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</si>
  <si>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</si>
  <si>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</si>
  <si>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</si>
  <si>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</si>
  <si>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</si>
  <si>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</si>
  <si>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</si>
  <si>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</si>
  <si>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</si>
  <si>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</si>
  <si>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</si>
  <si>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</si>
  <si>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</si>
  <si>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</si>
  <si>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</si>
  <si>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</si>
  <si>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</si>
  <si>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</si>
  <si>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</si>
  <si>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</si>
  <si>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</si>
  <si>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</si>
  <si>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</si>
  <si>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</si>
  <si>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</si>
  <si>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</si>
  <si>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</si>
  <si>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</si>
  <si>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</si>
  <si>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</si>
  <si>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</si>
  <si>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</si>
  <si>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</si>
  <si>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</si>
  <si>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</si>
  <si>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</si>
  <si>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</si>
  <si>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</si>
  <si>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</si>
  <si>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</si>
  <si>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</si>
  <si>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</si>
  <si>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</si>
  <si>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</si>
  <si>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</si>
  <si>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</si>
  <si>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</si>
  <si>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</si>
  <si>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</si>
  <si>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</si>
  <si>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</si>
  <si>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</si>
  <si>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</si>
  <si>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</si>
  <si>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</si>
  <si>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</si>
  <si>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</si>
  <si>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</si>
  <si>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</si>
  <si>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</si>
  <si>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</si>
  <si>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</si>
  <si>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</si>
  <si>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</si>
  <si>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</si>
  <si>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</si>
  <si>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</si>
  <si>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</si>
  <si>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</si>
  <si>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</si>
  <si>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</si>
  <si>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</si>
  <si>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</si>
  <si>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</si>
  <si>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</si>
  <si>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</si>
  <si>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</si>
  <si>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</si>
  <si>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</si>
  <si>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</si>
  <si>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</si>
  <si>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</si>
  <si>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</si>
  <si>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</si>
  <si>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</si>
  <si>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</si>
  <si>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</si>
  <si>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</si>
  <si>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</si>
  <si>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</si>
  <si>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</si>
  <si>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</si>
  <si>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</si>
  <si>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</si>
  <si>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</si>
  <si>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</si>
  <si>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</si>
  <si>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</si>
  <si>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</si>
  <si>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</si>
  <si>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</si>
  <si>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</si>
  <si>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</si>
  <si>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</si>
  <si>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</si>
  <si>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</si>
  <si>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</si>
  <si>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</si>
  <si>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</si>
  <si>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</si>
  <si>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</si>
  <si>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</si>
  <si>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</si>
  <si>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</si>
  <si>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</si>
  <si>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</si>
  <si>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</si>
  <si>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</si>
  <si>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</si>
  <si>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</si>
  <si>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</si>
  <si>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</si>
  <si>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</si>
  <si>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</si>
  <si>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</si>
  <si>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</si>
  <si>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</si>
  <si>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</si>
  <si>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</si>
  <si>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</si>
  <si>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</si>
  <si>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</si>
  <si>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</si>
  <si>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</si>
  <si>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</si>
  <si>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</si>
  <si>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</si>
  <si>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</si>
  <si>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</si>
  <si>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</si>
  <si>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</si>
  <si>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</si>
  <si>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</si>
  <si>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</si>
  <si>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</si>
  <si>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</si>
  <si>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</si>
  <si>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</si>
  <si>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</si>
  <si>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</si>
  <si>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</si>
  <si>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</si>
  <si>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</si>
  <si>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</si>
  <si>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</si>
  <si>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</si>
  <si>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</si>
  <si>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</si>
  <si>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</si>
  <si>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</si>
  <si>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</si>
  <si>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</si>
  <si>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</si>
  <si>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</si>
  <si>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</si>
  <si>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</si>
  <si>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</si>
  <si>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</si>
  <si>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</si>
  <si>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</si>
  <si>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</si>
  <si>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</si>
  <si>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</si>
  <si>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</si>
  <si>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</si>
  <si>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</si>
  <si>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</si>
  <si>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</si>
  <si>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</si>
  <si>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</si>
  <si>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</si>
  <si>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</si>
  <si>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</si>
  <si>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</si>
  <si>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</si>
  <si>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</si>
  <si>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</si>
  <si>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</si>
  <si>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</si>
  <si>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</si>
  <si>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</si>
  <si>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</si>
  <si>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</si>
  <si>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</si>
  <si>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</si>
  <si>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</si>
  <si>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</si>
  <si>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</si>
  <si>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</si>
  <si>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</si>
  <si>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</si>
  <si>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</si>
  <si>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</si>
  <si>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</si>
  <si>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</si>
  <si>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</si>
  <si>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</si>
  <si>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</si>
  <si>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</si>
  <si>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</si>
  <si>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</si>
  <si>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</si>
  <si>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</si>
  <si>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</si>
  <si>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</si>
  <si>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</si>
  <si>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</si>
  <si>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</si>
  <si>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</si>
  <si>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</si>
  <si>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</si>
  <si>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</si>
  <si>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</si>
  <si>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</si>
  <si>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</si>
  <si>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</si>
  <si>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</si>
  <si>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</si>
  <si>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</si>
  <si>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</si>
  <si>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</si>
  <si>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</si>
  <si>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</si>
  <si>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</si>
  <si>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</si>
  <si>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</si>
  <si>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</si>
  <si>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</si>
  <si>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</si>
  <si>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</si>
  <si>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</si>
  <si>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</si>
  <si>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</si>
  <si>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</si>
  <si>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</si>
  <si>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</si>
  <si>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</si>
  <si>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</si>
  <si>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</si>
  <si>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</si>
  <si>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</si>
  <si>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</si>
  <si>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</si>
  <si>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</si>
  <si>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</si>
  <si>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</si>
  <si>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</si>
  <si>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</si>
  <si>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</si>
  <si>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</si>
  <si>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</si>
  <si>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</si>
  <si>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</si>
  <si>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</si>
  <si>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</si>
  <si>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</si>
  <si>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</si>
  <si>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</si>
  <si>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</si>
  <si>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</si>
  <si>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</si>
  <si>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</si>
  <si>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</si>
  <si>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</si>
  <si>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</si>
  <si>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</si>
  <si>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</si>
  <si>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</si>
  <si>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</si>
  <si>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</si>
  <si>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</si>
  <si>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</si>
  <si>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</si>
  <si>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</si>
  <si>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</si>
  <si>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</si>
  <si>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</si>
  <si>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</si>
  <si>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</si>
  <si>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</si>
  <si>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</si>
  <si>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</si>
  <si>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</si>
  <si>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</si>
  <si>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</si>
  <si>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</si>
  <si>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</si>
  <si>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</si>
  <si>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</si>
  <si>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</si>
  <si>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</si>
  <si>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</si>
  <si>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</si>
  <si>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</si>
  <si>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</si>
  <si>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</si>
  <si>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</si>
  <si>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</si>
  <si>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</si>
  <si>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</si>
  <si>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</si>
  <si>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</si>
  <si>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</si>
  <si>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</si>
  <si>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</si>
  <si>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</si>
  <si>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</si>
  <si>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</si>
  <si>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</si>
  <si>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</si>
  <si>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</si>
  <si>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</si>
  <si>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</si>
  <si>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</si>
  <si>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</si>
  <si>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</si>
  <si>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</si>
  <si>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</si>
  <si>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</si>
  <si>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</si>
  <si>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</si>
  <si>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</si>
  <si>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</si>
  <si>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</si>
  <si>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</si>
  <si>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</si>
  <si>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</si>
  <si>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</si>
  <si>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</si>
  <si>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</si>
  <si>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</si>
  <si>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</si>
  <si>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</si>
  <si>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</si>
  <si>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</si>
  <si>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</si>
  <si>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</si>
  <si>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</si>
  <si>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</si>
  <si>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</si>
  <si>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</si>
  <si>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</si>
  <si>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</si>
  <si>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</si>
  <si>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</si>
  <si>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</si>
  <si>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</si>
  <si>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</si>
  <si>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</si>
  <si>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</si>
  <si>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</si>
  <si>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</si>
  <si>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</si>
  <si>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</si>
  <si>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</si>
  <si>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</si>
  <si>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</si>
  <si>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</si>
  <si>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</si>
  <si>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</si>
  <si>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</si>
  <si>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</si>
  <si>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</si>
  <si>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</si>
  <si>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</si>
  <si>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</si>
  <si>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</si>
  <si>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</si>
  <si>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</si>
  <si>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</si>
  <si>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</si>
  <si>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</si>
  <si>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</si>
  <si>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</si>
  <si>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</si>
  <si>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</si>
  <si>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</si>
  <si>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</si>
  <si>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</si>
  <si>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</si>
  <si>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</si>
  <si>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</si>
  <si>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</si>
  <si>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</si>
  <si>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</si>
  <si>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</si>
  <si>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</si>
  <si>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</si>
  <si>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</si>
  <si>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</si>
  <si>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</si>
  <si>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</si>
  <si>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</si>
  <si>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</si>
  <si>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</si>
  <si>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</si>
  <si>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</si>
  <si>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</si>
  <si>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</si>
  <si>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</si>
  <si>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</si>
  <si>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</si>
  <si>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</si>
  <si>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</si>
  <si>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</si>
  <si>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</si>
  <si>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</si>
  <si>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</si>
  <si>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</si>
  <si>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</si>
  <si>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</si>
  <si>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</si>
  <si>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</si>
  <si>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</si>
  <si>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</si>
  <si>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</si>
  <si>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</si>
  <si>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</si>
  <si>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</si>
  <si>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</si>
  <si>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</si>
  <si>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</si>
  <si>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</si>
  <si>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</si>
  <si>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</si>
  <si>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</si>
  <si>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</si>
  <si>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</si>
  <si>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</si>
  <si>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</si>
  <si>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</si>
  <si>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</si>
  <si>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</si>
  <si>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</si>
  <si>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</si>
  <si>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</si>
  <si>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</si>
  <si>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</si>
  <si>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</si>
  <si>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</si>
  <si>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</si>
  <si>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</si>
  <si>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</si>
  <si>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</si>
  <si>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</si>
  <si>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</si>
  <si>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</si>
  <si>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</si>
  <si>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</si>
  <si>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</si>
  <si>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</si>
  <si>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</si>
  <si>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</si>
  <si>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</si>
  <si>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</si>
  <si>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</si>
  <si>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</si>
  <si>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</si>
  <si>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</si>
  <si>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</si>
  <si>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</si>
  <si>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</si>
  <si>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</si>
  <si>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</si>
  <si>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</si>
  <si>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</si>
  <si>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</si>
  <si>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</si>
  <si>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</si>
  <si>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</si>
  <si>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</si>
  <si>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</si>
  <si>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</si>
  <si>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</si>
  <si>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</si>
  <si>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</si>
  <si>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</si>
  <si>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</si>
  <si>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</si>
  <si>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</si>
  <si>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</si>
  <si>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</si>
  <si>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</si>
  <si>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</si>
  <si>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</si>
  <si>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</si>
  <si>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</si>
  <si>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</si>
  <si>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</si>
  <si>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</si>
  <si>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</si>
  <si>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</si>
  <si>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</si>
  <si>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</si>
  <si>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</si>
  <si>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</si>
  <si>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</si>
  <si>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</si>
  <si>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</si>
  <si>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</si>
  <si>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</si>
  <si>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</si>
  <si>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</si>
  <si>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</si>
  <si>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</si>
  <si>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</si>
  <si>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</si>
  <si>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</si>
  <si>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</si>
  <si>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</si>
  <si>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</si>
  <si>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</si>
  <si>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</si>
  <si>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</si>
  <si>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</si>
  <si>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</si>
  <si>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</si>
  <si>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</si>
  <si>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</si>
  <si>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</si>
  <si>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</si>
  <si>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</si>
  <si>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</si>
  <si>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</si>
  <si>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</si>
  <si>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</si>
  <si>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</si>
  <si>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</si>
  <si>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</si>
  <si>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</si>
  <si>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</si>
  <si>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</si>
  <si>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</si>
  <si>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</si>
  <si>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</si>
  <si>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</si>
  <si>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</si>
  <si>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</si>
  <si>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</si>
  <si>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</si>
  <si>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</si>
  <si>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</si>
  <si>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</si>
  <si>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</si>
  <si>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</si>
  <si>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</si>
  <si>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</si>
  <si>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</si>
  <si>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</si>
  <si>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</si>
  <si>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</si>
  <si>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</si>
  <si>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</si>
  <si>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</si>
  <si>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</si>
  <si>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</si>
  <si>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</si>
  <si>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</si>
  <si>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</si>
  <si>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</si>
  <si>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</si>
  <si>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</si>
  <si>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</si>
  <si>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</si>
  <si>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</si>
  <si>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</si>
  <si>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</si>
  <si>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</si>
  <si>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</si>
  <si>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</si>
  <si>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</si>
  <si>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</si>
  <si>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</si>
  <si>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</si>
  <si>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</si>
  <si>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</si>
  <si>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</si>
  <si>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</si>
  <si>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</si>
  <si>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</si>
  <si>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</si>
  <si>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</si>
  <si>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</si>
  <si>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</si>
  <si>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</si>
  <si>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</si>
  <si>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</si>
  <si>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</si>
  <si>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</si>
  <si>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</si>
  <si>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</si>
  <si>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</si>
  <si>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</si>
  <si>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</si>
  <si>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</si>
  <si>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</si>
  <si>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</si>
  <si>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</si>
  <si>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</si>
  <si>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</si>
  <si>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</si>
  <si>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</si>
  <si>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</si>
  <si>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</si>
  <si>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</si>
  <si>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</si>
  <si>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</si>
  <si>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</si>
  <si>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</si>
  <si>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</si>
  <si>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</si>
  <si>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</si>
  <si>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</si>
  <si>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</si>
  <si>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</si>
  <si>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</si>
  <si>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</si>
  <si>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</si>
  <si>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</si>
  <si>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</si>
  <si>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</si>
  <si>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</si>
  <si>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</si>
  <si>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</si>
  <si>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</si>
  <si>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</si>
  <si>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</si>
  <si>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</si>
  <si>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</si>
  <si>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</si>
  <si>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</si>
  <si>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</si>
  <si>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</si>
  <si>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</si>
  <si>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</si>
  <si>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</si>
  <si>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</si>
  <si>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</si>
  <si>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</si>
  <si>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</si>
  <si>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</si>
  <si>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</si>
  <si>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</si>
  <si>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</si>
  <si>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</si>
  <si>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</si>
  <si>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</si>
  <si>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</si>
  <si>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</si>
  <si>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</si>
  <si>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</si>
  <si>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</si>
  <si>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</si>
  <si>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</si>
  <si>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</si>
  <si>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</si>
  <si>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</si>
  <si>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</si>
  <si>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</si>
  <si>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</si>
  <si>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</si>
  <si>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</si>
  <si>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</si>
  <si>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</si>
  <si>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</si>
  <si>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</si>
  <si>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</si>
  <si>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</si>
  <si>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</si>
  <si>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</si>
  <si>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</si>
  <si>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</si>
  <si>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</si>
  <si>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</si>
  <si>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</si>
  <si>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</si>
  <si>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</si>
  <si>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</si>
  <si>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</si>
  <si>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</si>
  <si>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</si>
  <si>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</si>
  <si>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</si>
  <si>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</si>
  <si>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</si>
  <si>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</si>
  <si>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</si>
  <si>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</si>
  <si>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</si>
  <si>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</si>
  <si>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</si>
  <si>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</si>
  <si>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</si>
  <si>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</si>
  <si>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</si>
  <si>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</si>
  <si>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</si>
  <si>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</si>
  <si>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</si>
  <si>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</si>
  <si>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</si>
  <si>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</si>
  <si>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</si>
  <si>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</si>
  <si>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</si>
  <si>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</si>
  <si>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</si>
  <si>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</si>
  <si>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</si>
  <si>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</si>
  <si>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</si>
  <si>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</si>
  <si>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</si>
  <si>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</si>
  <si>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</si>
  <si>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</si>
  <si>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</si>
  <si>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</si>
  <si>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</si>
  <si>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</si>
  <si>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</si>
  <si>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</si>
  <si>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</si>
  <si>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</si>
  <si>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</si>
  <si>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</si>
  <si>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</si>
  <si>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</si>
  <si>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</si>
  <si>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</si>
  <si>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</si>
  <si>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</si>
  <si>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</si>
  <si>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</si>
  <si>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</si>
  <si>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</si>
  <si>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</si>
  <si>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</si>
  <si>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</si>
  <si>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</si>
  <si>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</si>
  <si>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</si>
  <si>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</si>
  <si>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</si>
  <si>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</si>
  <si>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</si>
  <si>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</si>
  <si>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</si>
  <si>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</si>
  <si>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</si>
  <si>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</si>
  <si>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</si>
  <si>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</si>
  <si>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</si>
  <si>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</si>
  <si>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</si>
  <si>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</si>
  <si>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</si>
  <si>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</si>
  <si>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</si>
  <si>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</si>
  <si>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</si>
  <si>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</si>
  <si>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</si>
  <si>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</si>
  <si>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</si>
  <si>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</si>
  <si>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</si>
  <si>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</si>
  <si>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</si>
  <si>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</si>
  <si>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</si>
  <si>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</si>
  <si>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</si>
  <si>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</si>
  <si>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</si>
  <si>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</si>
  <si>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</si>
  <si>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</si>
  <si>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</si>
  <si>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</si>
  <si>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</si>
  <si>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</si>
  <si>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</si>
  <si>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</si>
  <si>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</si>
  <si>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</si>
  <si>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</si>
  <si>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</si>
  <si>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</si>
  <si>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</si>
  <si>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</si>
  <si>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</si>
  <si>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</si>
  <si>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</si>
  <si>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</si>
  <si>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</si>
  <si>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</si>
  <si>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</si>
  <si>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</si>
  <si>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</si>
  <si>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</si>
  <si>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</si>
  <si>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</si>
  <si>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</si>
  <si>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</si>
  <si>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</si>
  <si>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</si>
  <si>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</si>
  <si>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</si>
  <si>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</si>
  <si>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</si>
  <si>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</si>
  <si>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</si>
  <si>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</si>
  <si>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</si>
  <si>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</si>
  <si>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</si>
  <si>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</si>
  <si>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</si>
  <si>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</si>
  <si>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</si>
  <si>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</si>
  <si>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</si>
  <si>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</si>
  <si>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</si>
  <si>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</si>
  <si>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</si>
  <si>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</si>
  <si>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</si>
  <si>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</si>
  <si>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</si>
  <si>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</si>
  <si>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</si>
  <si>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</si>
  <si>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</si>
  <si>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</si>
  <si>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</si>
  <si>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</si>
  <si>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</si>
  <si>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</si>
  <si>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</si>
  <si>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</si>
  <si>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</si>
  <si>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</si>
  <si>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</si>
  <si>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</si>
  <si>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</si>
  <si>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</si>
  <si>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</si>
  <si>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</si>
  <si>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</si>
  <si>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</si>
  <si>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</si>
  <si>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</si>
  <si>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</si>
  <si>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</si>
  <si>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</si>
  <si>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</si>
  <si>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</si>
  <si>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</si>
  <si>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</si>
  <si>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</si>
  <si>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</si>
  <si>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</si>
  <si>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</si>
  <si>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</si>
  <si>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</si>
  <si>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</si>
  <si>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</si>
  <si>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</si>
  <si>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</si>
  <si>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</si>
  <si>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</si>
  <si>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</si>
  <si>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</si>
  <si>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</si>
  <si>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</si>
  <si>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</si>
  <si>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</si>
  <si>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</si>
  <si>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</si>
  <si>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</si>
  <si>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</si>
  <si>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</si>
  <si>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</si>
  <si>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</si>
  <si>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</si>
  <si>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</si>
  <si>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</si>
  <si>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</si>
  <si>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</si>
  <si>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</si>
  <si>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</si>
  <si>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</si>
  <si>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</si>
  <si>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</si>
  <si>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</si>
  <si>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</si>
  <si>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</si>
  <si>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</si>
  <si>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</si>
  <si>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</si>
  <si>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</si>
  <si>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</si>
  <si>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</si>
  <si>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</si>
  <si>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</si>
  <si>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</si>
  <si>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</si>
  <si>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</si>
  <si>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</si>
  <si>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</si>
  <si>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</si>
  <si>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</si>
  <si>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</si>
  <si>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</si>
  <si>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</si>
  <si>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</si>
  <si>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</si>
  <si>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</si>
  <si>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</si>
  <si>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</si>
  <si>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</si>
  <si>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</si>
  <si>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</si>
  <si>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</si>
  <si>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</si>
  <si>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</si>
  <si>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</si>
  <si>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</si>
  <si>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</si>
  <si>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</si>
  <si>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</si>
  <si>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</si>
  <si>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</si>
  <si>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</si>
  <si>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</si>
  <si>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</si>
  <si>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</si>
  <si>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</si>
  <si>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</si>
  <si>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</si>
  <si>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</si>
  <si>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</si>
  <si>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</si>
  <si>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</si>
  <si>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</si>
  <si>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</si>
  <si>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</si>
  <si>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</si>
  <si>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</si>
  <si>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</si>
  <si>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</si>
  <si>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</si>
  <si>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</si>
  <si>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</si>
  <si>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</si>
  <si>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</si>
  <si>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</si>
  <si>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</si>
  <si>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</si>
  <si>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</si>
  <si>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</si>
  <si>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</si>
  <si>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</si>
  <si>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</si>
  <si>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</si>
  <si>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</si>
  <si>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</si>
  <si>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</si>
  <si>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</si>
  <si>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</si>
  <si>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</si>
  <si>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</si>
  <si>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</si>
  <si>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</si>
  <si>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</si>
  <si>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</si>
  <si>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</si>
  <si>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</si>
  <si>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</si>
  <si>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</si>
  <si>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</si>
  <si>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</si>
  <si>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</si>
  <si>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</si>
  <si>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</si>
  <si>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</si>
  <si>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</si>
  <si>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</si>
  <si>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</si>
  <si>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</si>
  <si>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</si>
  <si>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</si>
  <si>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</si>
  <si>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</si>
  <si>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</si>
  <si>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</si>
  <si>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</si>
  <si>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</si>
  <si>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</si>
  <si>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</si>
  <si>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</si>
  <si>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</si>
  <si>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</si>
  <si>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</si>
  <si>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</si>
  <si>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</si>
  <si>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</si>
  <si>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</si>
  <si>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</si>
  <si>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</si>
  <si>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</si>
  <si>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</si>
  <si>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</si>
  <si>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</si>
  <si>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</si>
  <si>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</si>
  <si>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</si>
  <si>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</si>
  <si>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</si>
  <si>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</si>
  <si>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</si>
  <si>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</si>
  <si>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</si>
  <si>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</si>
  <si>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</si>
  <si>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</si>
  <si>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</si>
  <si>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</si>
  <si>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</si>
  <si>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</si>
  <si>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</si>
  <si>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</si>
  <si>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</si>
  <si>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</si>
  <si>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</si>
  <si>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</si>
  <si>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</si>
  <si>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</si>
  <si>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</si>
  <si>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</si>
  <si>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</si>
  <si>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</si>
  <si>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</si>
  <si>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</si>
  <si>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</si>
  <si>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</si>
  <si>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</si>
  <si>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</si>
  <si>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</si>
  <si>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</si>
  <si>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</si>
  <si>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</si>
  <si>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</si>
  <si>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</si>
  <si>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</si>
  <si>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</si>
  <si>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</si>
  <si>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</si>
  <si>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</si>
  <si>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</si>
  <si>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</si>
  <si>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</si>
  <si>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</si>
  <si>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</si>
  <si>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</si>
  <si>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</si>
  <si>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</si>
  <si>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</si>
  <si>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</si>
  <si>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</si>
  <si>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</si>
  <si>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</si>
  <si>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</si>
  <si>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</si>
  <si>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</si>
  <si>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</si>
  <si>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</si>
  <si>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</si>
  <si>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</si>
  <si>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</si>
  <si>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</si>
  <si>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</si>
  <si>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</si>
  <si>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</si>
  <si>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</si>
  <si>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</si>
  <si>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</si>
  <si>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</si>
  <si>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</si>
  <si>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</si>
  <si>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</si>
  <si>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</si>
  <si>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</si>
  <si>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</si>
  <si>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</si>
  <si>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</si>
  <si>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</si>
  <si>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</si>
  <si>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</si>
  <si>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</si>
  <si>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</si>
  <si>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</si>
  <si>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</si>
  <si>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</si>
  <si>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</si>
  <si>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</si>
  <si>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</si>
  <si>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</si>
  <si>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</si>
  <si>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</si>
  <si>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</si>
  <si>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</si>
  <si>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</si>
  <si>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</si>
  <si>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</si>
  <si>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</si>
  <si>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</si>
  <si>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</si>
  <si>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</si>
  <si>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</si>
  <si>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</si>
  <si>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</si>
  <si>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</si>
  <si>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</si>
  <si>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</si>
  <si>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</si>
  <si>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</si>
  <si>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</si>
  <si>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</si>
  <si>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</si>
  <si>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</si>
  <si>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</si>
  <si>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</si>
  <si>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</si>
  <si>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</si>
  <si>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</si>
  <si>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</si>
  <si>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</si>
  <si>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</si>
  <si>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</si>
  <si>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</si>
  <si>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</si>
  <si>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</si>
  <si>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</si>
  <si>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</si>
  <si>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</si>
  <si>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</si>
  <si>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</si>
  <si>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</si>
  <si>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</si>
  <si>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</si>
  <si>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</si>
  <si>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</si>
  <si>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</si>
  <si>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</si>
  <si>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</si>
  <si>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</si>
  <si>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</si>
  <si>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</si>
  <si>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</si>
  <si>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</si>
  <si>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</si>
  <si>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</si>
  <si>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</si>
  <si>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</si>
  <si>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</si>
  <si>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</si>
  <si>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</si>
  <si>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</si>
  <si>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</si>
  <si>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</si>
  <si>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</si>
  <si>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</si>
  <si>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</si>
  <si>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</si>
  <si>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</si>
  <si>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</si>
  <si>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</si>
  <si>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</si>
  <si>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</si>
  <si>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</si>
  <si>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</si>
  <si>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</si>
  <si>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</si>
  <si>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</si>
  <si>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</si>
  <si>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</si>
  <si>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</si>
  <si>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</si>
  <si>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</si>
  <si>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</si>
  <si>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</si>
  <si>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</si>
  <si>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</si>
  <si>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</si>
  <si>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</si>
  <si>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</si>
  <si>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</si>
  <si>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</si>
  <si>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</si>
  <si>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</si>
  <si>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</si>
  <si>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</si>
  <si>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</si>
  <si>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</si>
  <si>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</si>
  <si>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</si>
  <si>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</si>
  <si>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</si>
  <si>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</si>
  <si>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</si>
  <si>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</si>
  <si>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</si>
  <si>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</si>
  <si>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</si>
  <si>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</si>
  <si>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</si>
  <si>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</si>
  <si>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</si>
  <si>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</si>
  <si>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</si>
  <si>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</si>
  <si>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</si>
  <si>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</si>
  <si>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</si>
  <si>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</si>
  <si>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</si>
  <si>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</si>
  <si>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</si>
  <si>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</si>
  <si>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</si>
  <si>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</si>
  <si>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</si>
  <si>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</si>
  <si>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</si>
  <si>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</si>
  <si>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</si>
  <si>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</si>
  <si>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</si>
  <si>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</si>
  <si>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</si>
  <si>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</si>
  <si>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</si>
  <si>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</si>
  <si>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</si>
  <si>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</si>
  <si>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</si>
  <si>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</si>
  <si>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</si>
  <si>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</si>
  <si>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</si>
  <si>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</si>
  <si>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</si>
  <si>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</si>
  <si>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</si>
  <si>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</si>
  <si>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</si>
  <si>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</si>
  <si>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</si>
  <si>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</si>
  <si>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</si>
  <si>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</si>
  <si>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</si>
  <si>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</si>
  <si>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</si>
  <si>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</si>
  <si>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</si>
  <si>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</si>
  <si>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</si>
  <si>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</si>
  <si>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</si>
  <si>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</si>
  <si>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</si>
  <si>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</si>
  <si>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</si>
  <si>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</si>
  <si>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</si>
  <si>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</si>
  <si>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</si>
  <si>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</si>
  <si>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</si>
  <si>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</si>
  <si>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</si>
  <si>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</si>
  <si>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</si>
  <si>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</si>
  <si>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</si>
  <si>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</si>
  <si>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</si>
  <si>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</si>
  <si>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</si>
  <si>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</si>
  <si>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</si>
  <si>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</si>
  <si>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</si>
  <si>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</si>
  <si>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</si>
  <si>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</si>
  <si>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</si>
  <si>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</si>
  <si>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</si>
  <si>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</si>
  <si>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</si>
  <si>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</si>
  <si>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</si>
  <si>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</si>
  <si>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</si>
  <si>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</si>
  <si>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</si>
  <si>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</si>
  <si>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</si>
  <si>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</si>
  <si>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</si>
  <si>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</si>
  <si>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</si>
  <si>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</si>
  <si>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</si>
  <si>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</si>
  <si>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</si>
  <si>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</si>
  <si>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</si>
  <si>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</si>
  <si>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</si>
  <si>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</si>
  <si>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</si>
  <si>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</si>
  <si>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</si>
  <si>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</si>
  <si>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</si>
  <si>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</si>
  <si>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</si>
  <si>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</si>
  <si>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</si>
  <si>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</si>
  <si>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</si>
  <si>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</si>
  <si>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</si>
  <si>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</si>
  <si>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</si>
  <si>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</si>
  <si>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</si>
  <si>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</si>
  <si>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</si>
  <si>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</si>
  <si>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</si>
  <si>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</si>
  <si>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</si>
  <si>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</si>
  <si>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</si>
  <si>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</si>
  <si>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</si>
  <si>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</si>
  <si>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</si>
  <si>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</si>
  <si>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</si>
  <si>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</si>
  <si>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</si>
  <si>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</si>
  <si>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</si>
  <si>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</si>
  <si>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</si>
  <si>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</si>
  <si>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</si>
  <si>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</si>
  <si>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</si>
  <si>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</si>
  <si>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</si>
  <si>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</si>
  <si>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</si>
  <si>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</si>
  <si>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</si>
  <si>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</si>
  <si>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</si>
  <si>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</si>
  <si>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</si>
  <si>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</si>
  <si>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</si>
  <si>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</si>
  <si>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</si>
  <si>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</si>
  <si>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</si>
  <si>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</si>
  <si>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</si>
  <si>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</si>
  <si>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</si>
  <si>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</si>
  <si>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</si>
  <si>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</si>
  <si>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</si>
  <si>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</si>
  <si>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</si>
  <si>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</si>
  <si>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</si>
  <si>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</si>
  <si>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</si>
  <si>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</si>
  <si>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</si>
  <si>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</si>
  <si>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</si>
  <si>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</si>
  <si>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</si>
  <si>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</si>
  <si>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</si>
  <si>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</si>
  <si>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</si>
  <si>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</si>
  <si>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</si>
  <si>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</si>
  <si>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</si>
  <si>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</si>
  <si>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</si>
  <si>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</si>
  <si>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</si>
  <si>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</si>
  <si>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</si>
  <si>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</si>
  <si>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</si>
  <si>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</si>
  <si>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</si>
  <si>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</si>
  <si>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</si>
  <si>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</si>
  <si>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</si>
  <si>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</si>
  <si>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</si>
  <si>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</si>
  <si>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</si>
  <si>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</si>
  <si>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</si>
  <si>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</si>
  <si>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</si>
  <si>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</si>
  <si>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</si>
  <si>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</si>
  <si>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</si>
  <si>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</si>
  <si>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</si>
  <si>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</si>
  <si>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</si>
  <si>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</si>
  <si>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</si>
  <si>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</si>
  <si>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</si>
  <si>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</si>
  <si>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</si>
  <si>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</si>
  <si>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</si>
  <si>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</si>
  <si>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</si>
  <si>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</si>
  <si>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</si>
  <si>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</si>
  <si>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</si>
  <si>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</si>
  <si>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</si>
  <si>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</si>
  <si>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</si>
  <si>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</si>
  <si>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</si>
  <si>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</si>
  <si>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</si>
  <si>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</si>
  <si>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</si>
  <si>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</si>
  <si>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</si>
  <si>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</si>
  <si>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</si>
  <si>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</si>
  <si>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</si>
  <si>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</si>
  <si>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</si>
  <si>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</si>
  <si>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</si>
  <si>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</si>
  <si>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</si>
  <si>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</si>
  <si>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</si>
  <si>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</si>
  <si>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</si>
  <si>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</si>
  <si>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</si>
  <si>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</si>
  <si>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</si>
  <si>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</si>
  <si>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</si>
  <si>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</si>
  <si>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</si>
  <si>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</si>
  <si>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</si>
  <si>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</si>
  <si>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</si>
  <si>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</si>
  <si>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</si>
  <si>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</si>
  <si>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</si>
  <si>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</si>
  <si>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</si>
  <si>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</si>
  <si>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</si>
  <si>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</si>
  <si>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</si>
  <si>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</si>
  <si>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</si>
  <si>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</si>
  <si>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</si>
  <si>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</si>
  <si>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</si>
  <si>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</si>
  <si>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</si>
  <si>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</si>
  <si>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</si>
  <si>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</si>
  <si>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</si>
  <si>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</si>
  <si>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</si>
  <si>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</si>
  <si>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</si>
  <si>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</si>
  <si>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</si>
  <si>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</si>
  <si>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</si>
  <si>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</si>
  <si>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</si>
  <si>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</si>
  <si>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</si>
  <si>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</si>
  <si>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</si>
  <si>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</si>
  <si>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</si>
  <si>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</si>
  <si>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</si>
  <si>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</si>
  <si>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</si>
  <si>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</si>
  <si>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</si>
  <si>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</si>
  <si>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</si>
  <si>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</si>
  <si>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</si>
  <si>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</si>
  <si>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</si>
  <si>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</si>
  <si>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</si>
  <si>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</si>
  <si>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</si>
  <si>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</si>
  <si>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</si>
  <si>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</si>
  <si>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</si>
  <si>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</si>
  <si>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</si>
  <si>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</si>
  <si>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</si>
  <si>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</si>
  <si>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</si>
  <si>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</si>
  <si>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</si>
  <si>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</si>
  <si>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</si>
  <si>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</si>
  <si>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</si>
  <si>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</si>
  <si>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</si>
  <si>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</si>
  <si>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</si>
  <si>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</si>
  <si>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</si>
  <si>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</si>
  <si>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</si>
  <si>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</si>
  <si>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</si>
  <si>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</si>
  <si>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</si>
  <si>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</si>
  <si>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</si>
  <si>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</si>
  <si>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</si>
  <si>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</si>
  <si>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</si>
  <si>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</si>
  <si>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</si>
  <si>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</si>
  <si>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</si>
  <si>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</si>
  <si>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</si>
  <si>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</si>
  <si>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</si>
  <si>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</si>
  <si>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</si>
  <si>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</si>
  <si>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</si>
  <si>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</si>
  <si>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</si>
  <si>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</si>
  <si>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</si>
  <si>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</si>
  <si>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</si>
  <si>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</si>
  <si>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</si>
  <si>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</si>
  <si>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</si>
  <si>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</si>
  <si>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</si>
  <si>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</si>
  <si>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</si>
  <si>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</si>
  <si>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</si>
  <si>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</si>
  <si>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</si>
  <si>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</si>
  <si>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</si>
  <si>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</si>
  <si>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</si>
  <si>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</si>
  <si>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</si>
  <si>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</si>
  <si>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</si>
  <si>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</si>
  <si>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</si>
  <si>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</si>
  <si>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</si>
  <si>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</si>
  <si>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</si>
  <si>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</si>
  <si>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</si>
  <si>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</si>
  <si>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</si>
  <si>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</si>
  <si>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</si>
  <si>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</si>
  <si>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</si>
  <si>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</si>
  <si>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</si>
  <si>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</si>
  <si>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</si>
  <si>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</si>
  <si>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</si>
  <si>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</si>
  <si>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</si>
  <si>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</si>
  <si>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</si>
  <si>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</si>
  <si>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</si>
  <si>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</si>
  <si>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</si>
  <si>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</si>
  <si>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</si>
  <si>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</si>
  <si>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</si>
  <si>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</si>
  <si>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</si>
  <si>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</si>
  <si>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</si>
  <si>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</si>
  <si>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</si>
  <si>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</si>
  <si>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</si>
  <si>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</si>
  <si>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</si>
  <si>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</si>
  <si>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</si>
  <si>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</si>
  <si>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</si>
  <si>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</si>
  <si>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</si>
  <si>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</si>
  <si>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</si>
  <si>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</si>
  <si>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</si>
  <si>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</si>
  <si>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</si>
  <si>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</si>
  <si>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</si>
  <si>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</si>
  <si>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</si>
  <si>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</si>
  <si>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</si>
  <si>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</si>
  <si>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</si>
  <si>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</si>
  <si>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</si>
  <si>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</si>
  <si>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</si>
  <si>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</si>
  <si>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</si>
  <si>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</si>
  <si>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</si>
  <si>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</si>
  <si>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</si>
  <si>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</si>
  <si>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</si>
  <si>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</si>
  <si>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</si>
  <si>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</si>
  <si>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</si>
  <si>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</si>
  <si>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</si>
  <si>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</si>
  <si>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</si>
  <si>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</si>
  <si>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</si>
  <si>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</si>
  <si>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</si>
  <si>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</si>
  <si>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</si>
  <si>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</si>
  <si>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</si>
  <si>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</si>
  <si>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</si>
  <si>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</si>
  <si>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</si>
  <si>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</si>
  <si>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</si>
  <si>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</si>
  <si>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</si>
  <si>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</si>
  <si>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</si>
  <si>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</si>
  <si>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</si>
  <si>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</si>
  <si>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</si>
  <si>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</si>
  <si>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</si>
  <si>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</si>
  <si>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</si>
  <si>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</si>
  <si>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</si>
  <si>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</si>
  <si>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</si>
  <si>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</si>
  <si>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</si>
  <si>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</si>
  <si>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</si>
  <si>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</si>
  <si>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</si>
  <si>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</si>
  <si>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</si>
  <si>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</si>
  <si>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</si>
  <si>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</si>
  <si>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</si>
  <si>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</si>
  <si>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</si>
  <si>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</si>
  <si>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</si>
  <si>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</si>
  <si>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</si>
  <si>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</si>
  <si>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</si>
  <si>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</si>
  <si>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</si>
  <si>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</si>
  <si>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</si>
  <si>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</si>
  <si>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</si>
  <si>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</si>
  <si>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</si>
  <si>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</si>
  <si>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</si>
  <si>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</si>
  <si>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</si>
  <si>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</si>
  <si>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</si>
  <si>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</si>
  <si>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</si>
  <si>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</si>
  <si>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</si>
  <si>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</si>
  <si>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</si>
  <si>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</si>
  <si>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</si>
  <si>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</si>
  <si>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</si>
  <si>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</si>
  <si>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</si>
  <si>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</si>
  <si>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</si>
  <si>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</si>
  <si>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</si>
  <si>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</si>
  <si>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</si>
  <si>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</si>
  <si>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</si>
  <si>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</si>
  <si>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</si>
  <si>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</si>
  <si>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</si>
  <si>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</si>
  <si>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</si>
  <si>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</si>
  <si>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</si>
  <si>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</si>
  <si>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</si>
  <si>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</si>
  <si>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</si>
  <si>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</si>
  <si>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</si>
  <si>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</si>
  <si>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</si>
  <si>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</si>
  <si>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</si>
  <si>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</si>
  <si>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</si>
  <si>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</si>
  <si>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</si>
  <si>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</si>
  <si>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</si>
  <si>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</si>
  <si>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</si>
  <si>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</si>
  <si>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</si>
  <si>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</si>
  <si>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</si>
  <si>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</si>
  <si>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</si>
  <si>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</si>
  <si>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</si>
  <si>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</si>
  <si>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</si>
  <si>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</si>
  <si>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</si>
  <si>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</si>
  <si>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</si>
  <si>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</si>
  <si>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</si>
  <si>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</si>
  <si>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</si>
  <si>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</si>
  <si>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</si>
  <si>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</si>
  <si>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</si>
  <si>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</si>
  <si>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</si>
  <si>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</si>
  <si>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</si>
  <si>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</si>
  <si>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</si>
  <si>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</si>
  <si>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</si>
  <si>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</si>
  <si>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</si>
  <si>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</si>
  <si>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</si>
  <si>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</si>
  <si>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</si>
  <si>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</si>
  <si>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</si>
  <si>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</si>
  <si>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</si>
  <si>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</si>
  <si>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</si>
  <si>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</si>
  <si>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</si>
  <si>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</si>
  <si>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</si>
  <si>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</si>
  <si>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</si>
  <si>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</si>
  <si>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</si>
  <si>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</si>
  <si>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</si>
  <si>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</si>
  <si>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</si>
  <si>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</si>
  <si>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</si>
  <si>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</si>
  <si>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</si>
  <si>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</si>
  <si>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</si>
  <si>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</si>
  <si>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</si>
  <si>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</si>
  <si>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</si>
  <si>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</si>
  <si>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</si>
  <si>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</si>
  <si>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</si>
  <si>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</si>
  <si>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</si>
  <si>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</si>
  <si>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</si>
  <si>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</si>
  <si>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</si>
  <si>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</si>
  <si>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</si>
  <si>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</si>
  <si>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</si>
  <si>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</si>
  <si>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</si>
  <si>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</si>
  <si>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</si>
  <si>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</si>
  <si>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</si>
  <si>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</si>
  <si>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</si>
  <si>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</si>
  <si>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</si>
  <si>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</si>
  <si>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</si>
  <si>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</si>
  <si>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</si>
  <si>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</si>
  <si>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</si>
  <si>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</si>
  <si>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</si>
  <si>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</si>
  <si>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</si>
  <si>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</si>
  <si>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</si>
  <si>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</si>
  <si>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</si>
  <si>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</si>
  <si>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</si>
  <si>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</si>
  <si>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</si>
  <si>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</si>
  <si>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</si>
  <si>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</si>
  <si>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</si>
  <si>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</si>
  <si>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</si>
  <si>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</si>
  <si>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</si>
  <si>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</si>
  <si>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</si>
  <si>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</si>
  <si>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</si>
  <si>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</si>
  <si>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</si>
  <si>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</si>
  <si>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</si>
  <si>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</si>
  <si>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</si>
  <si>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</si>
  <si>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</si>
  <si>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</si>
  <si>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</si>
  <si>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</si>
  <si>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</si>
  <si>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</si>
  <si>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</si>
  <si>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</si>
  <si>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</si>
  <si>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</si>
  <si>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</si>
  <si>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</si>
  <si>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</si>
  <si>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</si>
  <si>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</si>
  <si>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</si>
  <si>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</si>
  <si>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</si>
  <si>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</si>
  <si>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</si>
  <si>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</si>
  <si>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</si>
  <si>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</si>
  <si>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</si>
  <si>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</si>
  <si>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</si>
  <si>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</si>
  <si>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</si>
  <si>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</si>
  <si>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</si>
  <si>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</si>
  <si>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</si>
  <si>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</si>
  <si>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</si>
  <si>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</si>
  <si>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</si>
  <si>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</si>
  <si>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</si>
  <si>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</si>
  <si>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</si>
  <si>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</si>
  <si>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</si>
  <si>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</si>
  <si>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</si>
  <si>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</si>
  <si>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</si>
  <si>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</si>
  <si>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</si>
  <si>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</si>
  <si>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</si>
  <si>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</si>
  <si>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</si>
  <si>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</si>
  <si>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</si>
  <si>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</si>
  <si>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</si>
  <si>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</si>
  <si>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</si>
  <si>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</si>
  <si>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</si>
  <si>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</si>
  <si>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</si>
  <si>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</si>
  <si>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</si>
  <si>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</si>
  <si>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</si>
  <si>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</si>
  <si>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</si>
  <si>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</si>
  <si>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</si>
  <si>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</si>
  <si>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</si>
  <si>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</si>
  <si>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</si>
  <si>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</si>
  <si>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</si>
  <si>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</si>
  <si>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</si>
  <si>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</si>
  <si>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</si>
  <si>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</si>
  <si>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</si>
  <si>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</si>
  <si>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</si>
  <si>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</si>
  <si>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</si>
  <si>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</si>
  <si>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</si>
  <si>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</si>
  <si>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</si>
  <si>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</si>
  <si>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</si>
  <si>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</si>
  <si>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</si>
  <si>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</si>
  <si>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</si>
  <si>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</si>
  <si>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</si>
  <si>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</si>
  <si>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</si>
  <si>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</si>
  <si>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</si>
  <si>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</si>
  <si>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</si>
  <si>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</si>
  <si>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</si>
  <si>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</si>
  <si>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</si>
  <si>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</si>
  <si>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</si>
  <si>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</si>
  <si>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</si>
  <si>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</si>
  <si>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</si>
  <si>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</si>
  <si>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</si>
  <si>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</si>
  <si>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</si>
  <si>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</si>
  <si>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</si>
  <si>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</si>
  <si>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</si>
  <si>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</si>
  <si>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</si>
  <si>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</si>
  <si>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</si>
  <si>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</si>
  <si>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</si>
  <si>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</si>
  <si>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</si>
  <si>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</si>
  <si>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</si>
  <si>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</si>
  <si>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</si>
  <si>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</si>
  <si>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</si>
  <si>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</si>
  <si>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</si>
  <si>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</si>
  <si>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</si>
  <si>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</si>
  <si>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</si>
  <si>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</si>
  <si>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</si>
  <si>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</si>
  <si>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</si>
  <si>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</si>
  <si>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</si>
  <si>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</si>
  <si>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</si>
  <si>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</si>
  <si>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</si>
  <si>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</si>
  <si>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</si>
  <si>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</si>
  <si>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</si>
  <si>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</si>
  <si>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</si>
  <si>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</si>
  <si>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</si>
  <si>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</si>
  <si>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</si>
  <si>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</si>
  <si>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</si>
  <si>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</si>
  <si>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</si>
  <si>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</si>
  <si>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</si>
  <si>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</si>
  <si>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</si>
  <si>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</si>
  <si>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</si>
  <si>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</si>
  <si>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</si>
  <si>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</si>
  <si>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</si>
  <si>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</si>
  <si>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</si>
  <si>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</si>
  <si>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</si>
  <si>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</si>
  <si>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</si>
  <si>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</si>
  <si>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</si>
  <si>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</si>
  <si>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</si>
  <si>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</si>
  <si>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</si>
  <si>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</si>
  <si>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</si>
  <si>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</si>
  <si>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</si>
  <si>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</si>
  <si>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</si>
  <si>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</si>
  <si>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</si>
  <si>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</si>
  <si>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</si>
  <si>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</si>
  <si>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</si>
  <si>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</si>
  <si>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</si>
  <si>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</si>
  <si>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</si>
  <si>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</si>
  <si>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</si>
  <si>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</si>
  <si>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</si>
  <si>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</si>
  <si>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</si>
  <si>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</si>
  <si>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</si>
  <si>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</si>
  <si>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</si>
  <si>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</si>
  <si>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</si>
  <si>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</si>
  <si>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</si>
  <si>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</si>
  <si>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</si>
  <si>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</si>
  <si>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</si>
  <si>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</si>
  <si>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</si>
  <si>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</si>
  <si>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</si>
  <si>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</si>
  <si>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</si>
  <si>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</si>
  <si>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</si>
  <si>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</si>
  <si>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</si>
  <si>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</si>
  <si>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</si>
  <si>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</si>
  <si>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</si>
  <si>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</si>
  <si>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</si>
  <si>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</si>
  <si>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</si>
  <si>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</si>
  <si>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</si>
  <si>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</si>
  <si>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</si>
  <si>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</si>
  <si>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</si>
  <si>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</si>
  <si>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</si>
  <si>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</si>
  <si>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</si>
  <si>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</si>
  <si>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</si>
  <si>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</si>
  <si>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</si>
  <si>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</si>
  <si>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</si>
  <si>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</si>
  <si>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</si>
  <si>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</si>
  <si>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</si>
  <si>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</si>
  <si>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</si>
  <si>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</si>
  <si>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</si>
  <si>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</si>
  <si>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</si>
  <si>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</si>
  <si>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</si>
  <si>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</si>
  <si>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</si>
  <si>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</si>
  <si>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</si>
  <si>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</si>
  <si>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</si>
  <si>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</si>
  <si>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</si>
  <si>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</si>
  <si>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</si>
  <si>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</si>
  <si>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</si>
  <si>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</si>
  <si>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</si>
  <si>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</si>
  <si>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</si>
  <si>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</si>
  <si>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</si>
  <si>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</si>
  <si>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</si>
  <si>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</si>
  <si>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</si>
  <si>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</si>
  <si>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</si>
  <si>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</si>
  <si>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</si>
  <si>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</si>
  <si>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</si>
  <si>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</si>
  <si>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</si>
  <si>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</si>
  <si>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</si>
  <si>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</si>
  <si>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</si>
  <si>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</si>
  <si>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</si>
  <si>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</si>
  <si>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</si>
  <si>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</si>
  <si>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</si>
  <si>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</si>
  <si>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</si>
  <si>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</si>
  <si>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</si>
  <si>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</si>
  <si>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</si>
  <si>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</si>
  <si>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</si>
  <si>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</si>
  <si>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</si>
  <si>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</si>
  <si>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</si>
  <si>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</si>
  <si>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</si>
  <si>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</si>
  <si>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</si>
  <si>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</si>
  <si>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</si>
  <si>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</si>
  <si>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</si>
  <si>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</si>
  <si>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</si>
  <si>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</si>
  <si>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</si>
  <si>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</si>
  <si>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</si>
  <si>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</si>
  <si>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</si>
  <si>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</si>
  <si>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</si>
  <si>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</si>
  <si>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</si>
  <si>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</si>
  <si>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</si>
  <si>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</si>
  <si>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</si>
  <si>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</si>
  <si>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</si>
  <si>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</si>
  <si>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</si>
  <si>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</si>
  <si>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</si>
  <si>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</si>
  <si>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</si>
  <si>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</si>
  <si>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</si>
  <si>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</si>
  <si>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</si>
  <si>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</si>
  <si>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</si>
  <si>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</si>
  <si>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</si>
  <si>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</si>
  <si>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</si>
  <si>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</si>
  <si>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</si>
  <si>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</si>
  <si>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</si>
  <si>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</si>
  <si>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</si>
  <si>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</si>
  <si>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</si>
  <si>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</si>
  <si>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</si>
  <si>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</si>
  <si>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</si>
  <si>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</si>
  <si>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</si>
  <si>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</si>
  <si>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</si>
  <si>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</si>
  <si>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</si>
  <si>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</si>
  <si>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</si>
  <si>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</si>
  <si>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</si>
  <si>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</si>
  <si>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</si>
  <si>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</si>
  <si>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</si>
  <si>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</si>
  <si>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</si>
  <si>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</si>
  <si>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</si>
  <si>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</si>
  <si>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</si>
  <si>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</si>
  <si>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</si>
  <si>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</si>
  <si>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</si>
  <si>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</si>
  <si>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</si>
  <si>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</si>
  <si>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</si>
  <si>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</si>
  <si>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</si>
  <si>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</si>
  <si>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</si>
  <si>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</si>
  <si>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</si>
  <si>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</si>
  <si>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</si>
  <si>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</si>
  <si>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</si>
  <si>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</si>
  <si>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</si>
  <si>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</si>
  <si>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</si>
  <si>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</si>
  <si>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</si>
  <si>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</si>
  <si>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</si>
  <si>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</si>
  <si>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</si>
  <si>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</si>
  <si>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</si>
  <si>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</si>
  <si>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</si>
  <si>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</si>
  <si>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</si>
  <si>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</si>
  <si>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</si>
  <si>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</si>
  <si>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</si>
  <si>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</si>
  <si>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</si>
  <si>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</si>
  <si>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</si>
  <si>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</si>
  <si>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</si>
  <si>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</si>
  <si>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</si>
  <si>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</si>
  <si>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</si>
  <si>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</si>
  <si>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</si>
  <si>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</si>
  <si>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</si>
  <si>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</si>
  <si>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</si>
  <si>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</si>
  <si>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</si>
  <si>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</si>
  <si>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</si>
  <si>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</si>
  <si>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</si>
  <si>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</si>
  <si>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</si>
  <si>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</si>
  <si>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</si>
  <si>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</si>
  <si>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</si>
  <si>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</si>
  <si>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</si>
  <si>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</si>
  <si>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</si>
  <si>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</si>
  <si>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</si>
  <si>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</si>
  <si>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</si>
  <si>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</si>
  <si>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</si>
  <si>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</si>
  <si>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</si>
  <si>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</si>
  <si>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</si>
  <si>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</si>
  <si>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</si>
  <si>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</si>
  <si>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</si>
  <si>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</si>
  <si>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</si>
  <si>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</si>
  <si>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</si>
  <si>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</si>
  <si>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</si>
  <si>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</si>
  <si>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</si>
  <si>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</si>
  <si>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</si>
  <si>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</si>
  <si>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</si>
  <si>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</si>
  <si>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</si>
  <si>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</si>
  <si>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</si>
  <si>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</si>
  <si>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</si>
  <si>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</si>
  <si>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</si>
  <si>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</si>
  <si>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</si>
  <si>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</si>
  <si>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</si>
  <si>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</si>
  <si>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</si>
  <si>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</si>
  <si>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</si>
  <si>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</si>
  <si>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</si>
  <si>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</si>
  <si>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</si>
  <si>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</si>
  <si>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</si>
  <si>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</si>
  <si>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</si>
  <si>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</si>
  <si>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</si>
  <si>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</si>
  <si>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</si>
  <si>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</si>
  <si>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</si>
  <si>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</si>
  <si>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</si>
  <si>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</si>
  <si>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</si>
  <si>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</si>
  <si>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</si>
  <si>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</si>
  <si>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</si>
  <si>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</si>
  <si>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</si>
  <si>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</si>
  <si>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</si>
  <si>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</si>
  <si>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</si>
  <si>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</si>
  <si>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</si>
  <si>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</si>
  <si>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</si>
  <si>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</si>
  <si>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</si>
  <si>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</si>
  <si>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</si>
  <si>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</si>
  <si>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</si>
  <si>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</si>
  <si>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</si>
  <si>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</si>
  <si>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</si>
  <si>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</si>
  <si>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</si>
  <si>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</si>
  <si>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</si>
  <si>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</si>
  <si>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</si>
  <si>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</si>
  <si>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</si>
  <si>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</si>
  <si>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</si>
  <si>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</si>
  <si>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</si>
  <si>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</si>
  <si>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</si>
  <si>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</si>
  <si>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</si>
  <si>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</si>
  <si>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</si>
  <si>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</si>
  <si>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</si>
  <si>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</si>
  <si>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</si>
  <si>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</si>
  <si>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</si>
  <si>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</si>
  <si>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</si>
  <si>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</si>
  <si>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</si>
  <si>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</si>
  <si>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</si>
  <si>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</si>
  <si>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</si>
  <si>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</si>
  <si>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</si>
  <si>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</si>
  <si>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</si>
  <si>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</si>
  <si>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</si>
  <si>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</si>
  <si>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</si>
  <si>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</si>
  <si>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</si>
  <si>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</si>
  <si>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</si>
  <si>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</si>
  <si>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</si>
  <si>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</si>
  <si>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</si>
  <si>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</si>
  <si>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</si>
  <si>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</si>
  <si>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</si>
  <si>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</si>
  <si>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</si>
  <si>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</si>
  <si>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</si>
  <si>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</si>
  <si>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</si>
  <si>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</si>
  <si>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</si>
  <si>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</si>
  <si>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</si>
  <si>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</si>
  <si>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</si>
  <si>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</si>
  <si>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</si>
  <si>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</si>
  <si>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</si>
  <si>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</si>
  <si>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</si>
  <si>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</si>
  <si>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</si>
  <si>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</si>
  <si>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</si>
  <si>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</si>
  <si>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</si>
  <si>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</si>
  <si>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</si>
  <si>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</si>
  <si>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</si>
  <si>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</si>
  <si>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</si>
  <si>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</si>
  <si>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</si>
  <si>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</si>
  <si>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</si>
  <si>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</si>
  <si>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</si>
  <si>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</si>
  <si>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</si>
  <si>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</si>
  <si>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</si>
  <si>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</si>
  <si>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</si>
  <si>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</si>
  <si>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</si>
  <si>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</si>
  <si>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</si>
  <si>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</si>
  <si>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</si>
  <si>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</si>
  <si>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</si>
  <si>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</si>
  <si>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</si>
  <si>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</si>
  <si>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</si>
  <si>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</si>
  <si>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</si>
  <si>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</si>
  <si>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</si>
  <si>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</si>
  <si>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</si>
  <si>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</si>
  <si>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</si>
  <si>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</si>
  <si>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</si>
  <si>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</si>
  <si>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</si>
  <si>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</si>
  <si>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</si>
  <si>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</si>
  <si>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</si>
  <si>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</si>
  <si>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</si>
  <si>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</si>
  <si>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</si>
  <si>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</si>
  <si>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</si>
  <si>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</si>
  <si>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</si>
  <si>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</si>
  <si>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</si>
  <si>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</si>
  <si>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</si>
  <si>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</si>
  <si>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</si>
  <si>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</si>
  <si>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</si>
  <si>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</si>
  <si>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</si>
  <si>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</si>
  <si>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</si>
  <si>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</si>
  <si>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</si>
  <si>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</si>
  <si>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</si>
  <si>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</si>
  <si>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</si>
  <si>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</si>
  <si>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</si>
  <si>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</si>
  <si>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</si>
  <si>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</si>
  <si>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</si>
  <si>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</si>
  <si>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</si>
  <si>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</si>
  <si>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</si>
  <si>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</si>
  <si>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</si>
  <si>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</si>
  <si>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</si>
  <si>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</si>
  <si>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</si>
  <si>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</si>
  <si>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</si>
  <si>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</si>
  <si>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</si>
  <si>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</si>
  <si>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</si>
  <si>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</si>
  <si>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</si>
  <si>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</si>
  <si>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</si>
  <si>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</si>
  <si>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</si>
  <si>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</si>
  <si>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</si>
  <si>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</si>
  <si>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</si>
  <si>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</si>
  <si>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</si>
  <si>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</si>
  <si>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</si>
  <si>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</si>
  <si>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</si>
  <si>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</si>
  <si>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</si>
  <si>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</si>
  <si>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</si>
  <si>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</si>
  <si>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</si>
  <si>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</si>
  <si>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</si>
  <si>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</si>
  <si>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</si>
  <si>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</si>
  <si>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</si>
  <si>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</si>
  <si>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</si>
  <si>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</si>
  <si>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</si>
  <si>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</si>
  <si>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</si>
  <si>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</si>
  <si>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</si>
  <si>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</si>
  <si>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</si>
  <si>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</si>
  <si>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</si>
  <si>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</si>
  <si>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</si>
  <si>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</si>
  <si>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</si>
  <si>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</si>
  <si>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</si>
  <si>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</si>
  <si>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</si>
  <si>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</si>
  <si>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</si>
  <si>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</si>
  <si>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</si>
  <si>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</si>
  <si>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</si>
  <si>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</si>
  <si>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</si>
  <si>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</si>
  <si>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</si>
  <si>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</si>
  <si>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</si>
  <si>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</si>
  <si>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</si>
  <si>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</si>
  <si>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</si>
  <si>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</si>
  <si>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</si>
  <si>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</si>
  <si>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</si>
  <si>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</si>
  <si>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</si>
  <si>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</si>
  <si>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</si>
  <si>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</si>
  <si>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</si>
  <si>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</si>
  <si>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</si>
  <si>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</si>
  <si>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</si>
  <si>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</si>
  <si>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</si>
  <si>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</si>
  <si>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</si>
  <si>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</si>
  <si>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</si>
  <si>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</si>
  <si>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</si>
  <si>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</si>
  <si>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</si>
  <si>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</si>
  <si>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</si>
  <si>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</si>
  <si>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</si>
  <si>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</si>
  <si>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</si>
  <si>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</si>
  <si>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</si>
  <si>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</si>
  <si>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</si>
  <si>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</si>
  <si>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</si>
  <si>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</si>
  <si>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</si>
  <si>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</si>
  <si>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</si>
  <si>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</si>
  <si>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</si>
  <si>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</si>
  <si>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</si>
  <si>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</si>
  <si>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</si>
  <si>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</si>
  <si>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</si>
  <si>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</si>
  <si>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</si>
  <si>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</si>
  <si>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</si>
  <si>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</si>
  <si>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</si>
  <si>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</si>
  <si>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</si>
  <si>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</si>
  <si>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</si>
  <si>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</si>
  <si>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</si>
  <si>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</si>
  <si>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</si>
  <si>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</si>
  <si>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</si>
  <si>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</si>
  <si>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</si>
  <si>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</si>
  <si>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</si>
  <si>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</si>
  <si>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</si>
  <si>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</si>
  <si>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</si>
  <si>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</si>
  <si>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</si>
  <si>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</si>
  <si>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</si>
  <si>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</si>
  <si>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</si>
  <si>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</si>
  <si>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</si>
  <si>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</si>
  <si>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</si>
  <si>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</si>
  <si>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</si>
  <si>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</si>
  <si>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</si>
  <si>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</si>
  <si>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</si>
  <si>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</si>
  <si>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</si>
  <si>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</si>
  <si>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</si>
  <si>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</si>
  <si>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</si>
  <si>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</si>
  <si>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</si>
  <si>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</si>
  <si>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</si>
  <si>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</si>
  <si>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</si>
  <si>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</si>
  <si>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</si>
  <si>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</si>
  <si>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</si>
  <si>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</si>
  <si>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</si>
  <si>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</si>
  <si>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</si>
  <si>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</si>
  <si>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</si>
  <si>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</si>
  <si>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</si>
  <si>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</si>
  <si>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</si>
  <si>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</si>
  <si>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</si>
  <si>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</si>
  <si>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</si>
  <si>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</si>
  <si>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</si>
  <si>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</si>
  <si>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</si>
  <si>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</si>
  <si>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</si>
  <si>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</si>
  <si>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</si>
  <si>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</si>
  <si>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</si>
  <si>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</si>
  <si>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</si>
  <si>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</si>
  <si>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</si>
  <si>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</si>
  <si>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</si>
  <si>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</si>
  <si>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</si>
  <si>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</si>
  <si>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</si>
  <si>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</si>
  <si>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</si>
  <si>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</si>
  <si>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</si>
  <si>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</si>
  <si>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</si>
  <si>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</si>
  <si>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</si>
  <si>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</si>
  <si>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</si>
  <si>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</si>
  <si>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</si>
  <si>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</si>
  <si>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</si>
  <si>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</si>
  <si>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</si>
  <si>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</si>
  <si>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</si>
  <si>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</si>
  <si>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</si>
  <si>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</si>
  <si>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</si>
  <si>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</si>
  <si>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</si>
  <si>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</si>
  <si>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</si>
  <si>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</si>
  <si>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</si>
  <si>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</si>
  <si>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</si>
  <si>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</si>
  <si>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</si>
  <si>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</si>
  <si>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</si>
  <si>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</si>
  <si>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</si>
  <si>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</si>
  <si>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</si>
  <si>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</si>
  <si>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</si>
  <si>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</si>
  <si>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</si>
  <si>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</si>
  <si>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</si>
  <si>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</si>
  <si>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</si>
  <si>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</si>
  <si>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</si>
  <si>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</si>
  <si>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</si>
  <si>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</si>
  <si>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</si>
  <si>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</si>
  <si>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</si>
  <si>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</si>
  <si>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</si>
  <si>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</si>
  <si>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</si>
  <si>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</si>
  <si>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</si>
  <si>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</si>
  <si>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</si>
  <si>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</si>
  <si>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</si>
  <si>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</si>
  <si>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</si>
  <si>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</si>
  <si>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</si>
  <si>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</si>
  <si>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</si>
  <si>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</si>
  <si>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</si>
  <si>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</si>
  <si>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</si>
  <si>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</si>
  <si>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</si>
  <si>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</si>
  <si>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</si>
  <si>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</si>
  <si>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</si>
  <si>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</si>
  <si>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</si>
  <si>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</si>
  <si>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</si>
  <si>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</si>
  <si>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</si>
  <si>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</si>
  <si>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</si>
  <si>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</si>
  <si>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</si>
  <si>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</si>
  <si>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</si>
  <si>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</si>
  <si>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</si>
  <si>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</si>
  <si>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</si>
  <si>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</si>
  <si>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</si>
  <si>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</si>
  <si>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</si>
  <si>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</si>
  <si>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</si>
  <si>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</si>
  <si>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</si>
  <si>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</si>
  <si>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</si>
  <si>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</si>
  <si>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</si>
  <si>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</si>
  <si>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</si>
  <si>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</si>
  <si>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</si>
  <si>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</si>
  <si>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</si>
  <si>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</si>
  <si>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</si>
  <si>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</si>
  <si>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</si>
  <si>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</si>
  <si>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</si>
  <si>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</si>
  <si>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</si>
  <si>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</si>
  <si>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</si>
  <si>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</si>
  <si>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</si>
  <si>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</si>
  <si>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</si>
  <si>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</si>
  <si>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</si>
  <si>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</si>
  <si>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</si>
  <si>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</si>
  <si>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</si>
  <si>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</si>
  <si>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</si>
  <si>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</si>
  <si>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</si>
  <si>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</si>
  <si>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</si>
  <si>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</si>
  <si>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</si>
  <si>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</si>
  <si>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</si>
  <si>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</si>
  <si>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</si>
  <si>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</si>
  <si>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</si>
  <si>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</si>
  <si>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</si>
  <si>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</si>
  <si>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</si>
  <si>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</si>
  <si>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</si>
  <si>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</si>
  <si>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</si>
  <si>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</si>
  <si>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</si>
  <si>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</si>
  <si>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</si>
  <si>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</si>
  <si>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</si>
  <si>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</si>
  <si>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</si>
  <si>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</si>
  <si>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</si>
  <si>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</si>
  <si>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</si>
  <si>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</si>
  <si>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</si>
  <si>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</si>
  <si>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</si>
  <si>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</si>
  <si>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</si>
  <si>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</si>
  <si>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</si>
  <si>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</si>
  <si>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</si>
  <si>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</si>
  <si>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</si>
  <si>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</si>
  <si>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</si>
  <si>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</si>
  <si>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</si>
  <si>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</si>
  <si>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</si>
  <si>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</si>
  <si>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</si>
  <si>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</si>
  <si>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</si>
  <si>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</si>
  <si>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</si>
  <si>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</si>
  <si>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</si>
  <si>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</si>
  <si>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</si>
  <si>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</si>
  <si>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</si>
  <si>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</si>
  <si>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</si>
  <si>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</si>
  <si>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</si>
  <si>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</si>
  <si>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</si>
  <si>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</si>
  <si>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</si>
  <si>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</si>
  <si>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</si>
  <si>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</si>
  <si>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</si>
  <si>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</si>
  <si>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</si>
  <si>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</si>
  <si>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</si>
  <si>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</si>
  <si>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</si>
  <si>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</si>
  <si>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</si>
  <si>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</si>
  <si>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</si>
  <si>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</si>
  <si>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</si>
  <si>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</si>
  <si>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</si>
  <si>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</si>
  <si>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</si>
  <si>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</si>
  <si>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</si>
  <si>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</si>
  <si>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</si>
  <si>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</si>
  <si>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</si>
  <si>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</si>
  <si>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</si>
  <si>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</si>
  <si>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</si>
  <si>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</si>
  <si>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</si>
  <si>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</si>
  <si>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</si>
  <si>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</si>
  <si>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</si>
  <si>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</si>
  <si>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</si>
  <si>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</si>
  <si>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</si>
  <si>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</si>
  <si>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</si>
  <si>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</si>
  <si>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</si>
  <si>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</si>
  <si>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</si>
  <si>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</si>
  <si>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</si>
  <si>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</si>
  <si>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</si>
  <si>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</si>
  <si>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</si>
  <si>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</si>
  <si>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</si>
  <si>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</si>
  <si>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</si>
  <si>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</si>
  <si>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</si>
  <si>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</si>
  <si>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</si>
  <si>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</si>
  <si>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</si>
  <si>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</si>
  <si>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</si>
  <si>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</si>
  <si>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</si>
  <si>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</si>
  <si>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</si>
  <si>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</si>
  <si>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</si>
  <si>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</si>
  <si>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</si>
  <si>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</si>
  <si>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</si>
  <si>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</si>
  <si>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</si>
  <si>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</si>
  <si>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</si>
  <si>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</si>
  <si>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</si>
  <si>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</si>
  <si>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</si>
  <si>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</si>
  <si>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</si>
  <si>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</si>
  <si>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</si>
  <si>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</si>
  <si>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</si>
  <si>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</si>
  <si>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</si>
  <si>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</si>
  <si>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</si>
  <si>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</si>
  <si>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</si>
  <si>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</si>
  <si>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</si>
  <si>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</si>
  <si>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</si>
  <si>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</si>
  <si>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</si>
  <si>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</si>
  <si>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</si>
  <si>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</si>
  <si>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</si>
  <si>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</si>
  <si>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</si>
  <si>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</si>
  <si>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</si>
  <si>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</si>
  <si>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</si>
  <si>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</si>
  <si>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</si>
  <si>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</si>
  <si>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</si>
  <si>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</si>
  <si>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</si>
  <si>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</si>
  <si>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</si>
  <si>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</si>
  <si>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</si>
  <si>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</si>
  <si>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</si>
  <si>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</si>
  <si>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</si>
  <si>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</si>
  <si>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</si>
  <si>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</si>
  <si>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</si>
  <si>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</si>
  <si>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</si>
  <si>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</si>
  <si>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</si>
  <si>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</si>
  <si>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</si>
  <si>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</si>
  <si>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</si>
  <si>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</si>
  <si>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</si>
  <si>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</si>
  <si>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</si>
  <si>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</si>
  <si>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</si>
  <si>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</si>
  <si>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</si>
  <si>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</si>
  <si>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</si>
  <si>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</si>
  <si>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</si>
  <si>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</si>
  <si>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</si>
  <si>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</si>
  <si>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</si>
  <si>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</si>
  <si>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</si>
  <si>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</si>
  <si>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</si>
  <si>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</si>
  <si>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</si>
  <si>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</si>
  <si>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</si>
  <si>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</si>
  <si>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</si>
  <si>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</si>
  <si>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</si>
  <si>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</si>
  <si>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</si>
  <si>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</si>
  <si>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</si>
  <si>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</si>
  <si>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</si>
  <si>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</si>
  <si>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</si>
  <si>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</si>
  <si>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</si>
  <si>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</si>
  <si>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</si>
  <si>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</si>
  <si>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</si>
  <si>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</si>
  <si>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</si>
  <si>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</si>
  <si>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</si>
  <si>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</si>
  <si>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</si>
  <si>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</si>
  <si>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</si>
  <si>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</si>
  <si>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</si>
  <si>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</si>
  <si>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</si>
  <si>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</si>
  <si>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</si>
  <si>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</si>
  <si>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</si>
  <si>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</si>
  <si>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</si>
  <si>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</si>
  <si>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</si>
  <si>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</si>
  <si>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</si>
  <si>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</si>
  <si>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</si>
  <si>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</si>
  <si>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</si>
  <si>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</si>
  <si>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</si>
  <si>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</si>
  <si>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</si>
  <si>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</si>
  <si>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</si>
  <si>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</si>
  <si>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</si>
  <si>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</si>
  <si>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</si>
  <si>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</si>
  <si>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</si>
  <si>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</si>
  <si>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</si>
  <si>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</si>
  <si>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</si>
  <si>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</si>
  <si>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</si>
  <si>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</si>
  <si>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</si>
  <si>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</si>
  <si>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</si>
  <si>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</si>
  <si>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</si>
  <si>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</si>
  <si>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</si>
  <si>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</si>
  <si>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</si>
  <si>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</si>
  <si>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</si>
  <si>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</si>
  <si>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</si>
  <si>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</si>
  <si>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</si>
  <si>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</si>
  <si>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</si>
  <si>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</si>
  <si>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</si>
  <si>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</si>
  <si>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</si>
  <si>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</si>
  <si>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</si>
  <si>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</si>
  <si>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</si>
  <si>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</si>
  <si>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</si>
  <si>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</si>
  <si>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</si>
  <si>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</si>
  <si>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</si>
  <si>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</si>
  <si>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</si>
  <si>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</si>
  <si>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</si>
  <si>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</si>
  <si>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</si>
  <si>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</si>
  <si>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</si>
  <si>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</si>
  <si>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</si>
  <si>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</si>
  <si>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</si>
  <si>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</si>
  <si>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</si>
  <si>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</si>
  <si>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</si>
  <si>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</si>
  <si>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</si>
  <si>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</si>
  <si>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</si>
  <si>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</si>
  <si>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</si>
  <si>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</si>
  <si>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</si>
  <si>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</si>
  <si>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</si>
  <si>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</si>
  <si>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</si>
  <si>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</si>
  <si>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</si>
  <si>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</si>
  <si>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</si>
  <si>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</si>
  <si>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</si>
  <si>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</si>
  <si>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</si>
  <si>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</si>
  <si>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</si>
  <si>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</si>
  <si>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</si>
  <si>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</si>
  <si>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</si>
  <si>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</si>
  <si>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</si>
  <si>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</si>
  <si>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</si>
  <si>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</si>
  <si>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</si>
  <si>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</si>
  <si>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</si>
  <si>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</si>
  <si>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</si>
  <si>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</si>
  <si>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</si>
  <si>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</si>
  <si>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</si>
  <si>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</si>
  <si>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</si>
  <si>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</si>
  <si>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</si>
  <si>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</si>
  <si>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</si>
  <si>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</si>
  <si>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</si>
  <si>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</si>
  <si>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</si>
  <si>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</si>
  <si>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</si>
  <si>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</si>
  <si>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</si>
  <si>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</si>
  <si>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</si>
  <si>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</si>
  <si>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</si>
  <si>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</si>
  <si>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</si>
  <si>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</si>
  <si>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</si>
  <si>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</si>
  <si>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</si>
  <si>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</si>
  <si>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</si>
  <si>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</si>
  <si>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</si>
  <si>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</si>
  <si>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</si>
  <si>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</si>
  <si>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</si>
  <si>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</si>
  <si>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</si>
  <si>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</si>
  <si>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</si>
  <si>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</si>
  <si>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</si>
  <si>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</si>
  <si>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</si>
  <si>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</si>
  <si>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</si>
  <si>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</si>
  <si>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</si>
  <si>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</si>
  <si>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</si>
  <si>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</si>
  <si>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</si>
  <si>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</si>
  <si>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</si>
  <si>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</si>
  <si>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</si>
  <si>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</si>
  <si>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</si>
  <si>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</si>
  <si>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</si>
  <si>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</si>
  <si>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</si>
  <si>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</si>
  <si>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</si>
  <si>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</si>
  <si>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</si>
  <si>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</si>
  <si>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</si>
  <si>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</si>
  <si>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</si>
  <si>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</si>
  <si>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</si>
  <si>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</si>
  <si>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</si>
  <si>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</si>
  <si>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</si>
  <si>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</si>
  <si>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</si>
  <si>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</si>
  <si>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</si>
  <si>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</si>
  <si>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</si>
  <si>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</si>
  <si>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</si>
  <si>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</si>
  <si>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</si>
  <si>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</si>
  <si>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</si>
  <si>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</si>
  <si>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</si>
  <si>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</si>
  <si>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</si>
  <si>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</si>
  <si>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</si>
  <si>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</si>
  <si>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</si>
  <si>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</si>
  <si>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</si>
  <si>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</si>
  <si>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</si>
  <si>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</si>
  <si>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</si>
  <si>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</si>
  <si>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</si>
  <si>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</si>
  <si>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</si>
  <si>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</si>
  <si>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</si>
  <si>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</si>
  <si>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</si>
  <si>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</si>
  <si>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</si>
  <si>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</si>
  <si>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</si>
  <si>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</si>
  <si>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</si>
  <si>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</si>
  <si>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</si>
  <si>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</si>
  <si>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</si>
  <si>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</si>
  <si>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</si>
  <si>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</si>
  <si>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</si>
  <si>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</si>
  <si>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</si>
  <si>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</si>
  <si>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</si>
  <si>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</si>
  <si>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</si>
  <si>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</si>
  <si>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</si>
  <si>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</si>
  <si>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</si>
  <si>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</si>
  <si>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</si>
  <si>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</si>
  <si>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</si>
  <si>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</si>
  <si>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</si>
  <si>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</si>
  <si>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</si>
  <si>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</si>
  <si>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</si>
  <si>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</si>
  <si>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</si>
  <si>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</si>
  <si>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</si>
  <si>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</si>
  <si>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</si>
  <si>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</si>
  <si>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</si>
  <si>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</si>
  <si>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</si>
  <si>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</si>
  <si>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</si>
  <si>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</si>
  <si>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</si>
  <si>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</si>
  <si>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</si>
  <si>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</si>
  <si>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</si>
  <si>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</si>
  <si>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</si>
  <si>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</si>
  <si>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</si>
  <si>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</si>
  <si>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</si>
  <si>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</si>
  <si>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</si>
  <si>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</si>
  <si>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</si>
  <si>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</si>
  <si>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</si>
  <si>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</si>
  <si>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</si>
  <si>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</si>
  <si>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</si>
  <si>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</si>
  <si>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</si>
  <si>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</si>
  <si>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</si>
  <si>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</si>
  <si>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</si>
  <si>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</si>
  <si>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</si>
  <si>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</si>
  <si>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</si>
  <si>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</si>
  <si>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</si>
  <si>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</si>
  <si>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</si>
  <si>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</si>
  <si>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</si>
  <si>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</si>
  <si>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</si>
  <si>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</si>
  <si>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</si>
  <si>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</si>
  <si>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</si>
  <si>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</si>
  <si>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</si>
  <si>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</si>
  <si>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</si>
  <si>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</si>
  <si>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</si>
  <si>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</si>
  <si>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</si>
  <si>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</si>
  <si>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</si>
  <si>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</si>
  <si>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</si>
  <si>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</si>
  <si>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</si>
  <si>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</si>
  <si>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</si>
  <si>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</si>
  <si>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</si>
  <si>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</si>
  <si>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</si>
  <si>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</si>
  <si>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</si>
  <si>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</si>
  <si>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</si>
  <si>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</si>
  <si>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</si>
  <si>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</si>
  <si>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</si>
  <si>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</si>
  <si>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</si>
  <si>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</si>
  <si>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</si>
  <si>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</si>
  <si>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</si>
  <si>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</si>
  <si>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</si>
  <si>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</si>
  <si>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</si>
  <si>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</si>
  <si>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</si>
  <si>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</si>
  <si>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</si>
  <si>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</si>
  <si>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</si>
  <si>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</si>
  <si>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</si>
  <si>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</si>
  <si>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</si>
  <si>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</si>
  <si>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</si>
  <si>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</si>
  <si>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</si>
  <si>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</si>
  <si>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</si>
  <si>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</si>
  <si>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</si>
  <si>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</si>
  <si>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</si>
  <si>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</si>
  <si>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</si>
  <si>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</si>
  <si>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</si>
  <si>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</si>
  <si>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</si>
  <si>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</si>
  <si>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</si>
  <si>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</si>
  <si>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</si>
  <si>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</si>
  <si>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</si>
  <si>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</si>
  <si>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</si>
  <si>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</si>
  <si>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</si>
  <si>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</si>
  <si>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</si>
  <si>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</si>
  <si>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</si>
  <si>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</si>
  <si>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</si>
  <si>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</si>
  <si>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</si>
  <si>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</si>
  <si>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</si>
  <si>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</si>
  <si>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</si>
  <si>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</si>
  <si>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</si>
  <si>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</si>
  <si>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</si>
  <si>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</si>
  <si>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</si>
  <si>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</si>
  <si>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</si>
  <si>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</si>
  <si>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</si>
  <si>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</si>
  <si>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</si>
  <si>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</si>
  <si>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</si>
  <si>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</si>
  <si>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</si>
  <si>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</si>
  <si>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</si>
  <si>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</si>
  <si>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</si>
  <si>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</si>
  <si>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</si>
  <si>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</si>
  <si>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</si>
  <si>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</si>
  <si>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</si>
  <si>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</si>
  <si>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</si>
  <si>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</si>
  <si>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</si>
  <si>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</si>
  <si>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</si>
  <si>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</si>
  <si>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</si>
  <si>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</si>
  <si>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</si>
  <si>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</si>
  <si>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</si>
  <si>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</si>
  <si>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</si>
  <si>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</si>
  <si>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</si>
  <si>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</si>
  <si>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</si>
  <si>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</si>
  <si>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</si>
  <si>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</si>
  <si>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</si>
  <si>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</si>
  <si>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</si>
  <si>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</si>
  <si>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</si>
  <si>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</si>
  <si>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</si>
  <si>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</si>
  <si>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</si>
  <si>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</si>
  <si>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</si>
  <si>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</si>
  <si>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</si>
  <si>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</si>
  <si>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</si>
  <si>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</si>
  <si>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</si>
  <si>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</si>
  <si>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</si>
  <si>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</si>
  <si>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</si>
  <si>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</si>
  <si>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</si>
  <si>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</si>
  <si>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</si>
  <si>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</si>
  <si>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</si>
  <si>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</si>
  <si>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</si>
  <si>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</si>
  <si>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</si>
  <si>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</si>
  <si>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</si>
  <si>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</si>
  <si>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</si>
  <si>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</si>
  <si>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</si>
  <si>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</si>
  <si>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</si>
  <si>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</si>
  <si>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</si>
  <si>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</si>
  <si>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</si>
  <si>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</si>
  <si>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</si>
  <si>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</si>
  <si>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</si>
  <si>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</si>
  <si>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</si>
  <si>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</si>
  <si>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</si>
  <si>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</si>
  <si>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</si>
  <si>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</si>
  <si>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</si>
  <si>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</si>
  <si>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</si>
  <si>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</si>
  <si>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</si>
  <si>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</si>
  <si>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</si>
  <si>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</si>
  <si>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</si>
  <si>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</si>
  <si>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</si>
  <si>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</si>
  <si>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</si>
  <si>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</si>
  <si>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</si>
  <si>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</si>
  <si>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</si>
  <si>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</si>
  <si>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</si>
  <si>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</si>
  <si>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</si>
  <si>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</si>
  <si>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</si>
  <si>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</si>
  <si>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</si>
  <si>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</si>
  <si>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</si>
  <si>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</si>
  <si>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</si>
  <si>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</si>
  <si>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</si>
  <si>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</si>
  <si>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</si>
  <si>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</si>
  <si>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</si>
  <si>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</si>
  <si>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</si>
  <si>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</si>
  <si>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</si>
  <si>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</si>
  <si>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</si>
  <si>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</si>
  <si>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</si>
  <si>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</si>
  <si>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</si>
  <si>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</si>
  <si>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</si>
  <si>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</si>
  <si>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</si>
  <si>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</si>
  <si>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</si>
  <si>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</si>
  <si>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</si>
  <si>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</si>
  <si>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</si>
  <si>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</si>
  <si>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</si>
  <si>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</si>
  <si>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</si>
  <si>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</si>
  <si>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</si>
  <si>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</si>
  <si>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</si>
  <si>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</si>
  <si>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</si>
  <si>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</si>
  <si>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</si>
  <si>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</si>
  <si>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</si>
  <si>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</si>
  <si>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</si>
  <si>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</si>
  <si>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</si>
  <si>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</si>
  <si>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</si>
  <si>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</si>
  <si>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</si>
  <si>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</si>
  <si>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</si>
  <si>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</si>
  <si>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</si>
  <si>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</si>
  <si>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</si>
  <si>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</si>
  <si>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</si>
  <si>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</si>
  <si>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</si>
  <si>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</si>
  <si>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</si>
  <si>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</si>
  <si>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</si>
  <si>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</si>
  <si>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</si>
  <si>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</si>
  <si>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</si>
  <si>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</si>
  <si>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</si>
  <si>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</si>
  <si>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</si>
  <si>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</si>
  <si>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</si>
  <si>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</si>
  <si>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</si>
  <si>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</si>
  <si>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</si>
  <si>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</si>
  <si>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</si>
  <si>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</si>
  <si>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</si>
  <si>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</si>
  <si>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</si>
  <si>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</si>
  <si>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</si>
  <si>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</si>
  <si>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</si>
  <si>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</si>
  <si>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</si>
  <si>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</si>
  <si>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</si>
  <si>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</si>
  <si>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</si>
  <si>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</si>
  <si>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</si>
  <si>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</si>
  <si>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</si>
  <si>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</si>
  <si>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</si>
  <si>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</si>
  <si>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</si>
  <si>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</si>
  <si>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</si>
  <si>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</si>
  <si>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</si>
  <si>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</si>
  <si>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</si>
  <si>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</si>
  <si>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</si>
  <si>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</si>
  <si>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</si>
  <si>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</si>
  <si>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</si>
  <si>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</si>
  <si>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</si>
  <si>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</si>
  <si>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</si>
  <si>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</si>
  <si>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</si>
  <si>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</si>
  <si>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</si>
  <si>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</si>
  <si>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</si>
  <si>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</si>
  <si>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</si>
  <si>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</si>
  <si>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</si>
  <si>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</si>
  <si>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</si>
  <si>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</si>
  <si>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</si>
  <si>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</si>
  <si>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</si>
  <si>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</si>
  <si>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</si>
  <si>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</si>
  <si>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</si>
  <si>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</si>
  <si>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</si>
  <si>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</si>
  <si>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</si>
  <si>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</si>
  <si>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</si>
  <si>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</si>
  <si>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</si>
  <si>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</si>
  <si>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</si>
  <si>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</si>
  <si>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</si>
  <si>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</si>
  <si>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</si>
  <si>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</si>
  <si>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</si>
  <si>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</si>
  <si>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</si>
  <si>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</si>
  <si>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</si>
  <si>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</si>
  <si>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</si>
  <si>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</si>
  <si>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</si>
  <si>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</si>
  <si>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</si>
  <si>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</si>
  <si>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</si>
  <si>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</si>
  <si>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</si>
  <si>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</si>
  <si>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</si>
  <si>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</si>
  <si>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</si>
  <si>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</si>
  <si>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</si>
  <si>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</si>
  <si>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</si>
  <si>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</si>
  <si>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</si>
  <si>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</si>
  <si>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</si>
  <si>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</si>
  <si>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</si>
  <si>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</si>
  <si>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</si>
  <si>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</si>
  <si>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</si>
  <si>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</si>
  <si>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</si>
  <si>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</si>
  <si>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</si>
  <si>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</si>
  <si>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</si>
  <si>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</si>
  <si>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</si>
  <si>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</si>
  <si>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</si>
  <si>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</si>
  <si>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</si>
  <si>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</si>
  <si>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</si>
  <si>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</si>
  <si>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</si>
  <si>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</si>
  <si>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</si>
  <si>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</si>
  <si>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</si>
  <si>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</si>
  <si>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</si>
  <si>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</si>
  <si>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</si>
  <si>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</si>
  <si>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</si>
  <si>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</si>
  <si>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</si>
  <si>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</si>
  <si>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</si>
  <si>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</si>
  <si>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</si>
  <si>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</si>
  <si>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</si>
  <si>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</si>
  <si>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</si>
  <si>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</si>
  <si>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</si>
  <si>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</si>
  <si>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</si>
  <si>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</si>
  <si>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</si>
  <si>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</si>
  <si>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</si>
  <si>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</si>
  <si>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</si>
  <si>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</si>
  <si>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</si>
  <si>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</si>
  <si>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</si>
  <si>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</si>
  <si>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</si>
  <si>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</si>
  <si>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</si>
  <si>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</si>
  <si>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</si>
  <si>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</si>
  <si>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</si>
  <si>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</si>
  <si>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</si>
  <si>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</si>
  <si>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</si>
  <si>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</si>
  <si>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</si>
  <si>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</si>
  <si>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</si>
  <si>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</si>
  <si>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</si>
  <si>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</si>
  <si>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</si>
  <si>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</si>
  <si>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</si>
  <si>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</si>
  <si>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</si>
  <si>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</si>
  <si>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</si>
  <si>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</si>
  <si>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</si>
  <si>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</si>
  <si>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</si>
  <si>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</si>
  <si>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</si>
  <si>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</si>
  <si>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</si>
  <si>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</si>
  <si>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</si>
  <si>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</si>
  <si>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</si>
  <si>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</si>
  <si>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</si>
  <si>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</si>
  <si>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</si>
  <si>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</si>
  <si>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</si>
  <si>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</si>
  <si>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</si>
  <si>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</si>
  <si>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</si>
  <si>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</si>
  <si>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</si>
  <si>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</si>
  <si>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</si>
  <si>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</si>
  <si>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</si>
  <si>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</si>
  <si>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</si>
  <si>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</si>
  <si>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</si>
  <si>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</si>
  <si>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</si>
  <si>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</si>
  <si>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</si>
  <si>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</si>
  <si>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</si>
  <si>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</si>
  <si>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</si>
  <si>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</si>
  <si>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</si>
  <si>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</si>
  <si>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</si>
  <si>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</si>
  <si>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</si>
  <si>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</si>
  <si>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</si>
  <si>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</si>
  <si>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</si>
  <si>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</si>
  <si>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</si>
  <si>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</si>
  <si>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</si>
  <si>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</si>
  <si>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</si>
  <si>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</si>
  <si>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</si>
  <si>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</si>
  <si>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</si>
  <si>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</si>
  <si>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</si>
  <si>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</si>
  <si>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</si>
  <si>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</si>
  <si>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</si>
  <si>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</si>
  <si>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</si>
  <si>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</si>
  <si>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</si>
  <si>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</si>
  <si>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</si>
  <si>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</si>
  <si>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</si>
  <si>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</si>
  <si>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</si>
  <si>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</si>
  <si>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</si>
  <si>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</si>
  <si>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</si>
  <si>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</si>
  <si>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</si>
  <si>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</si>
  <si>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</si>
  <si>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</si>
  <si>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</si>
  <si>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</si>
  <si>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</si>
  <si>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</si>
  <si>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</si>
  <si>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</si>
  <si>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</si>
  <si>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</si>
  <si>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</si>
  <si>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</si>
  <si>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</si>
  <si>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</si>
  <si>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</si>
  <si>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</si>
  <si>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</si>
  <si>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</si>
  <si>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</si>
  <si>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</si>
  <si>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</si>
  <si>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</si>
  <si>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</si>
  <si>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</si>
  <si>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</si>
  <si>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</si>
  <si>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</si>
  <si>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</si>
  <si>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</si>
  <si>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</si>
  <si>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</si>
  <si>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</si>
  <si>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</si>
  <si>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</si>
  <si>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</si>
  <si>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</si>
  <si>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</si>
  <si>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</si>
  <si>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</si>
  <si>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</si>
  <si>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</si>
  <si>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</si>
  <si>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</si>
  <si>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</si>
  <si>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</si>
  <si>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</si>
  <si>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</si>
  <si>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</si>
  <si>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</si>
  <si>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</si>
  <si>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</si>
  <si>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</si>
  <si>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</si>
  <si>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</si>
  <si>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</si>
  <si>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</si>
  <si>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</si>
  <si>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</si>
  <si>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</si>
  <si>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</si>
  <si>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</si>
  <si>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</si>
  <si>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</si>
  <si>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</si>
  <si>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</si>
  <si>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</si>
  <si>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</si>
  <si>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</si>
  <si>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</si>
  <si>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</si>
  <si>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</si>
  <si>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</si>
  <si>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</si>
  <si>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</si>
  <si>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</si>
  <si>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</si>
  <si>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</si>
  <si>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</si>
  <si>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</si>
  <si>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</si>
  <si>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</si>
  <si>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</si>
  <si>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</si>
  <si>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</si>
  <si>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</si>
  <si>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</si>
  <si>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</si>
  <si>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</si>
  <si>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</si>
  <si>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</si>
  <si>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</si>
  <si>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</si>
  <si>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</si>
  <si>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</si>
  <si>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</si>
  <si>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</si>
  <si>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</si>
  <si>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</si>
  <si>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</si>
  <si>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</si>
  <si>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</si>
  <si>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</si>
  <si>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</si>
  <si>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</si>
  <si>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</si>
  <si>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</si>
  <si>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</si>
  <si>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</si>
  <si>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</si>
  <si>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</si>
  <si>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</si>
  <si>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</si>
  <si>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</si>
  <si>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</si>
  <si>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</si>
  <si>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</si>
  <si>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</si>
  <si>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</si>
  <si>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</si>
  <si>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</si>
  <si>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</si>
  <si>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</si>
  <si>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</si>
  <si>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</si>
  <si>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</si>
  <si>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</si>
  <si>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</si>
  <si>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</si>
  <si>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</si>
  <si>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</si>
  <si>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</si>
  <si>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</si>
  <si>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</si>
  <si>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</si>
  <si>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</si>
  <si>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</si>
  <si>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</si>
  <si>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</si>
  <si>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</si>
  <si>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</si>
  <si>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</si>
  <si>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</si>
  <si>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</si>
  <si>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</si>
  <si>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</si>
  <si>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</si>
  <si>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</si>
  <si>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</si>
  <si>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</si>
  <si>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</si>
  <si>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</si>
  <si>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</si>
  <si>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</si>
  <si>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</si>
  <si>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</si>
  <si>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</si>
  <si>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</si>
  <si>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</si>
  <si>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</si>
  <si>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</si>
  <si>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</si>
  <si>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</si>
  <si>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</si>
  <si>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</si>
  <si>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</si>
  <si>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</si>
  <si>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</si>
  <si>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</si>
  <si>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</si>
  <si>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</si>
  <si>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</si>
  <si>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</si>
  <si>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</si>
  <si>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</si>
  <si>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</si>
  <si>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</si>
  <si>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</si>
  <si>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</si>
  <si>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</si>
  <si>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</si>
  <si>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</si>
  <si>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</si>
  <si>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</si>
  <si>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</si>
  <si>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</si>
  <si>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</si>
  <si>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</si>
  <si>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</si>
  <si>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</si>
  <si>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</si>
  <si>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</si>
  <si>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</si>
  <si>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</si>
  <si>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</si>
  <si>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</si>
  <si>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</si>
  <si>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</si>
  <si>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</si>
  <si>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</si>
  <si>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</si>
  <si>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</si>
  <si>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</si>
  <si>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</si>
  <si>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</si>
  <si>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</si>
  <si>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</si>
  <si>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</si>
  <si>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</si>
  <si>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</si>
  <si>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</si>
  <si>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</si>
  <si>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</si>
  <si>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</si>
  <si>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</si>
  <si>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</si>
  <si>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</si>
  <si>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</si>
  <si>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</si>
  <si>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</si>
  <si>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</si>
  <si>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</si>
  <si>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</si>
  <si>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</si>
  <si>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</si>
  <si>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</si>
  <si>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</si>
  <si>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</si>
  <si>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</si>
  <si>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</si>
  <si>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</si>
  <si>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</si>
  <si>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</si>
  <si>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</si>
  <si>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</si>
  <si>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</si>
  <si>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</si>
  <si>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</si>
  <si>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</si>
  <si>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</si>
  <si>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</si>
  <si>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</si>
  <si>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</si>
  <si>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</si>
  <si>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</si>
  <si>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</si>
  <si>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</si>
  <si>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</si>
  <si>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</si>
  <si>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</si>
  <si>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</si>
  <si>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</si>
  <si>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</si>
  <si>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</si>
  <si>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</si>
  <si>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</si>
  <si>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</si>
  <si>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</si>
  <si>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</si>
  <si>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</si>
  <si>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</si>
  <si>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</si>
  <si>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</si>
  <si>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</si>
  <si>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</si>
  <si>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</si>
  <si>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</si>
  <si>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</si>
  <si>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</si>
  <si>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</si>
  <si>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</si>
  <si>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</si>
  <si>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</si>
  <si>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</si>
  <si>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</si>
  <si>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</si>
  <si>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</si>
  <si>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</si>
  <si>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</si>
  <si>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</si>
  <si>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</si>
  <si>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</si>
  <si>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</si>
  <si>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</si>
  <si>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</si>
  <si>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</si>
  <si>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</si>
  <si>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</si>
  <si>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</si>
  <si>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</si>
  <si>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</si>
  <si>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</si>
  <si>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</si>
  <si>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</si>
  <si>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</si>
  <si>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</si>
  <si>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</si>
  <si>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</si>
  <si>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</si>
  <si>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</si>
  <si>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</si>
  <si>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</si>
  <si>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</si>
  <si>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</si>
  <si>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</si>
  <si>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</si>
  <si>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</si>
  <si>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</si>
  <si>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</si>
  <si>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</si>
  <si>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</si>
  <si>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</si>
  <si>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</si>
  <si>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</si>
  <si>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</si>
  <si>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</si>
  <si>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</si>
  <si>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</si>
  <si>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</si>
  <si>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</si>
  <si>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</si>
  <si>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</si>
  <si>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</si>
  <si>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</si>
  <si>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</si>
  <si>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</si>
  <si>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</si>
  <si>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</si>
  <si>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</si>
  <si>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</si>
  <si>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</si>
  <si>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</si>
  <si>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</si>
  <si>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</si>
  <si>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</si>
  <si>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</si>
  <si>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</si>
  <si>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</si>
  <si>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</si>
  <si>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</si>
  <si>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</si>
  <si>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</si>
  <si>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</si>
  <si>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</si>
  <si>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</si>
  <si>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</si>
  <si>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</si>
  <si>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</si>
  <si>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</si>
  <si>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</si>
  <si>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</si>
  <si>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</si>
  <si>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</si>
  <si>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</si>
  <si>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</si>
  <si>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</si>
  <si>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</si>
  <si>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</si>
  <si>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</si>
  <si>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</si>
  <si>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</si>
  <si>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</si>
  <si>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</si>
  <si>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</si>
  <si>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</si>
  <si>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</si>
  <si>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</si>
  <si>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</si>
  <si>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</si>
  <si>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</si>
  <si>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</si>
  <si>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</si>
  <si>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</si>
  <si>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</si>
  <si>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</si>
  <si>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</si>
  <si>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</si>
  <si>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</si>
  <si>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</si>
  <si>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</si>
  <si>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</si>
  <si>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</si>
  <si>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</si>
  <si>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</si>
  <si>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</si>
  <si>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</si>
  <si>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</si>
  <si>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</si>
  <si>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</si>
  <si>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</si>
  <si>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</si>
  <si>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</si>
  <si>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</si>
  <si>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</si>
  <si>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</si>
  <si>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</si>
  <si>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</si>
  <si>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</si>
  <si>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</si>
  <si>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</si>
  <si>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</si>
  <si>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</si>
  <si>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</si>
  <si>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</si>
  <si>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</si>
  <si>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</si>
  <si>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</si>
  <si>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</si>
  <si>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</si>
  <si>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</si>
  <si>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</si>
  <si>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</si>
  <si>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</si>
  <si>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</si>
  <si>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</si>
  <si>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</si>
  <si>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</si>
  <si>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</si>
  <si>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</si>
  <si>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</si>
  <si>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</si>
  <si>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</si>
  <si>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</si>
  <si>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</si>
  <si>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</si>
  <si>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</si>
  <si>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</si>
  <si>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</si>
  <si>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</si>
  <si>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</si>
  <si>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</si>
  <si>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</si>
  <si>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</si>
  <si>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</si>
  <si>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</si>
  <si>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</si>
  <si>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</si>
  <si>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</si>
  <si>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</si>
  <si>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</si>
  <si>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</si>
  <si>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</si>
  <si>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</si>
  <si>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</si>
  <si>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</si>
  <si>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</si>
  <si>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</si>
  <si>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</si>
  <si>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</si>
  <si>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</si>
  <si>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</si>
  <si>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</si>
  <si>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</si>
  <si>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</si>
  <si>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</si>
  <si>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</si>
  <si>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</si>
  <si>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</si>
  <si>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</si>
  <si>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</si>
  <si>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</si>
  <si>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</si>
  <si>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</si>
  <si>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</si>
  <si>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</si>
  <si>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</si>
  <si>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</si>
  <si>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</si>
  <si>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</si>
  <si>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</si>
  <si>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</si>
  <si>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</si>
  <si>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</si>
  <si>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</si>
  <si>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</si>
  <si>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</si>
  <si>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</si>
  <si>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</si>
  <si>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</si>
  <si>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</si>
  <si>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</si>
  <si>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</si>
  <si>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</si>
  <si>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</si>
  <si>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</si>
  <si>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</si>
  <si>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</si>
  <si>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</si>
  <si>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</si>
  <si>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</si>
  <si>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</si>
  <si>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</si>
  <si>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</si>
  <si>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</si>
  <si>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</si>
  <si>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</si>
  <si>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</si>
  <si>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</si>
  <si>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</si>
  <si>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</si>
  <si>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</si>
  <si>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</si>
  <si>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</si>
  <si>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</si>
  <si>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</si>
  <si>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</si>
  <si>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</si>
  <si>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</si>
  <si>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</si>
  <si>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</si>
  <si>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</si>
  <si>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</si>
  <si>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</si>
  <si>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</si>
  <si>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</si>
  <si>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</si>
  <si>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</si>
  <si>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</si>
  <si>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</si>
  <si>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</si>
  <si>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</si>
  <si>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</si>
  <si>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</si>
  <si>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</si>
  <si>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</si>
  <si>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</si>
  <si>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</si>
  <si>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</si>
  <si>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</si>
  <si>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</si>
  <si>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</si>
  <si>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</si>
  <si>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</si>
  <si>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</si>
  <si>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</si>
  <si>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</si>
  <si>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</si>
  <si>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</si>
  <si>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</si>
  <si>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</si>
  <si>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</si>
  <si>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</si>
  <si>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</si>
  <si>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</si>
  <si>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</si>
  <si>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</si>
  <si>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</si>
  <si>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</si>
  <si>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</si>
  <si>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</si>
  <si>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</si>
  <si>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</si>
  <si>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</si>
  <si>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</si>
  <si>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</si>
  <si>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</si>
  <si>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</si>
  <si>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</si>
  <si>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</si>
  <si>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</si>
  <si>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</si>
  <si>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</si>
  <si>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</si>
  <si>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</si>
  <si>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</si>
  <si>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</si>
  <si>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</si>
  <si>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</si>
  <si>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</si>
  <si>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</si>
  <si>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</si>
  <si>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</si>
  <si>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</si>
  <si>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</si>
  <si>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</si>
  <si>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</si>
  <si>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</si>
  <si>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</si>
  <si>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</si>
  <si>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</si>
  <si>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</si>
  <si>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</si>
  <si>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</si>
  <si>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</si>
  <si>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</si>
  <si>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</si>
  <si>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</si>
  <si>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</si>
  <si>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</si>
  <si>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</si>
  <si>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</si>
  <si>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</si>
  <si>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</si>
  <si>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</si>
  <si>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</si>
  <si>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</si>
  <si>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</si>
  <si>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</si>
  <si>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</si>
  <si>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</si>
  <si>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</si>
  <si>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</si>
  <si>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</si>
  <si>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</si>
  <si>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</si>
  <si>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</si>
  <si>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</si>
  <si>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</si>
  <si>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</si>
  <si>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</si>
  <si>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</si>
  <si>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</si>
  <si>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</si>
  <si>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</si>
  <si>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</si>
  <si>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</si>
  <si>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</si>
  <si>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</si>
  <si>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</si>
  <si>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</si>
  <si>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</si>
  <si>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</si>
  <si>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</si>
  <si>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</si>
  <si>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</si>
  <si>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</si>
  <si>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</si>
  <si>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</si>
  <si>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</si>
  <si>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</si>
  <si>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</si>
  <si>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</si>
  <si>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</si>
  <si>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</si>
  <si>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</si>
  <si>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</si>
  <si>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</si>
  <si>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</si>
  <si>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</si>
  <si>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</si>
  <si>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</si>
  <si>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</si>
  <si>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</si>
  <si>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</si>
  <si>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</si>
  <si>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</si>
  <si>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</si>
  <si>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</si>
  <si>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</si>
  <si>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</si>
  <si>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</si>
  <si>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</si>
  <si>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</si>
  <si>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</si>
  <si>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</si>
  <si>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</si>
  <si>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</si>
  <si>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</si>
  <si>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</si>
  <si>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</si>
  <si>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</si>
  <si>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</si>
  <si>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</si>
  <si>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</si>
  <si>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Ideal-Tridon Group</t>
  </si>
  <si>
    <t>Extended Mineral Reporting Template (EMRT) for the Clamp Divisions of the Ideal-Tridon Group</t>
  </si>
  <si>
    <t>053795241</t>
  </si>
  <si>
    <t>8100 Tridon Dr, Smyrna TN 37167</t>
  </si>
  <si>
    <t>Barry Nixon</t>
  </si>
  <si>
    <t>bnixon@idealtridon.com</t>
  </si>
  <si>
    <t>615-355-1194</t>
  </si>
  <si>
    <t>Senior product Engineer</t>
  </si>
  <si>
    <t>A small amount of cobalt compounds is present in the thin passivate layer of zinc plated parts</t>
  </si>
  <si>
    <t>Chemical used in carbon and stainless steel</t>
  </si>
  <si>
    <t>Chemical used in stainless steel</t>
  </si>
  <si>
    <t>Zn plate + tri passivate processes (MBO)</t>
  </si>
  <si>
    <t>Ideal relies upon vendors to supply an EMRT</t>
  </si>
  <si>
    <t>https://www.idealtridon.com/mm5/graphics/00000001/literature/COR-PO-1007_Supplier_Manual_03262025.pdf</t>
  </si>
  <si>
    <t>Verbal or written response. We ask our suppliers for their current EMRT.</t>
  </si>
  <si>
    <t>Paulo</t>
  </si>
  <si>
    <t>Eastern Plating</t>
  </si>
  <si>
    <t>Guangyi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</si>
</sst>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idealtridon.com/mm5/graphics/00000001/literature/COR-PO-1007_Supplier_Manual_03262025.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A2F97C3B-9340-40E8-B059-79FE47073546}"/>
    </customSheetView>
    <customSheetView guid="{C59130F4-2E03-5E48-94CE-6E4A0484DB9E}" showAutoFilter="1">
      <selection activeCell="E4" sqref="E4"/>
      <pageMargins left="0" right="0" top="0" bottom="0" header="0" footer="0"/>
      <pageSetup paperSize="9" orientation="portrait"/>
      <headerFooter alignWithMargins="0"/>
      <autoFilter ref="B1:N1" xr:uid="{5836FC5B-3981-401F-A085-ACCA62CEC0A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02740685-7FE9-4657-9239-5AEEFC0959DC}"/>
    </customSheetView>
    <customSheetView guid="{C59130F4-2E03-5E48-94CE-6E4A0484DB9E}" showAutoFilter="1">
      <selection activeCell="C1" sqref="C1:D65536"/>
      <pageMargins left="0" right="0" top="0" bottom="0" header="0" footer="0"/>
      <pageSetup orientation="portrait"/>
      <headerFooter alignWithMargins="0"/>
      <autoFilter ref="B1:C1" xr:uid="{072417AF-90DF-48BD-873E-0893F19FFF6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5" zoomScaleNormal="85" workbookViewId="0">
      <selection activeCell="AF137" sqref="AF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21</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 (*)</v>
      </c>
      <c r="C10" s="111"/>
      <c r="D10" s="417" t="s">
        <v>20162</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3" t="s">
        <v>20163</v>
      </c>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3" t="s">
        <v>20164</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20165</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20167</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20165</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3" t="s">
        <v>20168</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20167</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45968</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6" t="s">
        <v>25</v>
      </c>
      <c r="E30" s="437"/>
      <c r="F30" s="8"/>
      <c r="G30" s="401" t="s">
        <v>20169</v>
      </c>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6" t="s">
        <v>25</v>
      </c>
      <c r="E31" s="437"/>
      <c r="F31" s="8"/>
      <c r="G31" s="401" t="s">
        <v>20170</v>
      </c>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t="s">
        <v>20171</v>
      </c>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6" t="s">
        <v>25</v>
      </c>
      <c r="E42" s="437"/>
      <c r="F42" s="8"/>
      <c r="G42" s="401" t="s">
        <v>20172</v>
      </c>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22</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t="s">
        <v>29</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t="s">
        <v>29</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29</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22</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t="s">
        <v>25</v>
      </c>
      <c r="E102" s="437"/>
      <c r="F102" s="41"/>
      <c r="G102" s="401" t="s">
        <v>20173</v>
      </c>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t="s">
        <v>25</v>
      </c>
      <c r="E103" s="437"/>
      <c r="F103" s="41"/>
      <c r="G103" s="401" t="s">
        <v>20173</v>
      </c>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25</v>
      </c>
      <c r="E107" s="437"/>
      <c r="F107" s="41"/>
      <c r="G107" s="401" t="s">
        <v>20173</v>
      </c>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20174</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t="s">
        <v>22</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t="s">
        <v>22</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22</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33</v>
      </c>
      <c r="E133" s="462"/>
      <c r="F133" s="49"/>
      <c r="G133" s="401" t="s">
        <v>20175</v>
      </c>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3FA1BA5F-AD85-4747-B3D8-589E7A07752C}"/>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Q5" sqref="Q5:Q10"/>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51">
      <c r="A5" s="196" t="s">
        <v>102</v>
      </c>
      <c r="B5" s="302" t="str">
        <f ca="1">IF(LEN(A5)=0,"",INDEX('Smelter Look-up'!$A:$A,MATCH($A5,'Smelter Look-up'!$E:$E,0)))</f>
        <v>Cobalt</v>
      </c>
      <c r="C5" s="151" t="str">
        <f ca="1">IF(LEN(A5)=0,"",INDEX('Smelter Look-up'!$C:$C,MATCH($A5,'Smelter Look-up'!$E:$E,0)))</f>
        <v>Umicore Finland Oy</v>
      </c>
      <c r="D5" s="148" t="s">
        <v>100</v>
      </c>
      <c r="E5" s="148" t="str">
        <f ca="1">IF(ISERROR($V5),"",OFFSET('Smelter Look-up'!$D$4,$V5-4,0)&amp;"")</f>
        <v>FINLAND</v>
      </c>
      <c r="F5" s="148" t="str">
        <f ca="1">IF(ISERROR($V5),"",OFFSET('Smelter Look-up'!$E$4,$V5-4,0))</f>
        <v>CID003226</v>
      </c>
      <c r="G5" s="148" t="str">
        <f ca="1">IF(C5=$X$4,"Enter smelter details",IF(ISERROR($V5),"",OFFSET('Smelter Look-up'!$F$4,$V5-4,0)))</f>
        <v>RMI</v>
      </c>
      <c r="H5" s="204">
        <f ca="1">IF(ISERROR($V5),"",OFFSET('Smelter Look-up'!$G$4,$V5-4,0))</f>
        <v>0</v>
      </c>
      <c r="I5" s="205" t="str">
        <f ca="1">IF(ISERROR($V5),"",OFFSET('Smelter Look-up'!$H$4,$V5-4,0))</f>
        <v>Kokkola</v>
      </c>
      <c r="J5" s="205" t="str">
        <f ca="1">IF(ISERROR($V5),"",OFFSET('Smelter Look-up'!$I$4,$V5-4,0))</f>
        <v>Mellersta Österbotten</v>
      </c>
      <c r="K5" s="149"/>
      <c r="L5" s="149"/>
      <c r="M5" s="149"/>
      <c r="N5" s="149"/>
      <c r="O5" s="149"/>
      <c r="P5" s="207"/>
      <c r="Q5" s="150" t="s">
        <v>20176</v>
      </c>
      <c r="R5" s="148" t="str">
        <f ca="1">IF(ISERROR($V5),"",OFFSET('Smelter Look-up'!$C$4,$V5-4,0)&amp;"")</f>
        <v>Umicore Finland Oy</v>
      </c>
      <c r="S5" s="154" t="str">
        <f t="shared" ref="S5:S12" ca="1" si="0">IF(B5="","",IF(ISERROR(MATCH($E5,CL,0)),"Unknown",INDIRECT("'C'!$A$"&amp;MATCH($E5,CL,0)+1)))</f>
        <v>FI</v>
      </c>
      <c r="T5" s="154" t="str">
        <f ca="1">IF(B5="","",IF(ISERROR(MATCH($J5,SorP!$B$1:$B$6226,0)),"",INDIRECT("'SorP'!$A$"&amp;MATCH($S5&amp;$J5,SorP!C:C,0))))</f>
        <v>FI-07</v>
      </c>
      <c r="U5" s="167"/>
      <c r="V5" s="168">
        <f ca="1">IF(C5="",NA(),MATCH($B5&amp;$C5,'Smelter Look-up'!$J:$J,0))</f>
        <v>152</v>
      </c>
      <c r="X5" s="169">
        <f t="shared" ref="X5:X12" ca="1" si="1">IF(AND(C5="Smelter not listed",OR(LEN(D5)=0,LEN(E5)=0)),1,0)</f>
        <v>0</v>
      </c>
      <c r="AB5" s="312" t="str">
        <f t="shared" ref="AB5:AB12" ca="1" si="2">IF(C5="","",B5)</f>
        <v>Cobalt</v>
      </c>
      <c r="AC5" s="169" t="str">
        <f ca="1">B5</f>
        <v>Cobalt</v>
      </c>
      <c r="AD5" s="169" t="str">
        <f ca="1">IF(C5="Smelter not listed",D5,C5)</f>
        <v>Umicore Finland Oy</v>
      </c>
    </row>
    <row r="6" spans="1:34" s="169" customFormat="1" ht="76.5">
      <c r="A6" s="196" t="s">
        <v>18944</v>
      </c>
      <c r="B6" s="302" t="str">
        <f ca="1">IF(LEN(A6)=0,"",INDEX('Smelter Look-up'!$A:$A,MATCH($A6,'Smelter Look-up'!$E:$E,0)))</f>
        <v>Nickel</v>
      </c>
      <c r="C6" s="151" t="str">
        <f ca="1">IF(LEN(A6)=0,"",INDEX('Smelter Look-up'!$C:$C,MATCH($A6,'Smelter Look-up'!$E:$E,0)))</f>
        <v>NORILSK NICKEL HARJAVALTA OY</v>
      </c>
      <c r="D6" s="148" t="s">
        <v>238</v>
      </c>
      <c r="E6" s="148" t="str">
        <f ca="1">IF(ISERROR($V6),"",OFFSET('Smelter Look-up'!$D$4,$V6-4,0)&amp;"")</f>
        <v>FINLAND</v>
      </c>
      <c r="F6" s="148" t="str">
        <f ca="1">IF(ISERROR($V6),"",OFFSET('Smelter Look-up'!$E$4,$V6-4,0))</f>
        <v>CID004008</v>
      </c>
      <c r="G6" s="148" t="str">
        <f ca="1">IF(C6=$X$4,"Enter smelter details",IF(ISERROR($V6),"",OFFSET('Smelter Look-up'!$F$4,$V6-4,0)))</f>
        <v>RMI</v>
      </c>
      <c r="H6" s="204">
        <f ca="1">IF(ISERROR($V6),"",OFFSET('Smelter Look-up'!$G$4,$V6-4,0))</f>
        <v>0</v>
      </c>
      <c r="I6" s="205" t="str">
        <f ca="1">IF(ISERROR($V6),"",OFFSET('Smelter Look-up'!$H$4,$V6-4,0))</f>
        <v>Harjavalta</v>
      </c>
      <c r="J6" s="205" t="str">
        <f ca="1">IF(ISERROR($V6),"",OFFSET('Smelter Look-up'!$I$4,$V6-4,0))</f>
        <v>Satakunta</v>
      </c>
      <c r="K6" s="149"/>
      <c r="L6" s="149"/>
      <c r="M6" s="149"/>
      <c r="N6" s="149"/>
      <c r="O6" s="149"/>
      <c r="P6" s="207"/>
      <c r="Q6" s="150" t="s">
        <v>20177</v>
      </c>
      <c r="R6" s="148" t="str">
        <f ca="1">IF(ISERROR($V6),"",OFFSET('Smelter Look-up'!$C$4,$V6-4,0)&amp;"")</f>
        <v>NORILSK NICKEL HARJAVALTA OY</v>
      </c>
      <c r="S6" s="154" t="str">
        <f t="shared" ca="1" si="0"/>
        <v>FI</v>
      </c>
      <c r="T6" s="154" t="str">
        <f ca="1">IF(B6="","",IF(ISERROR(MATCH($J6,SorP!$B$1:$B$6226,0)),"",INDIRECT("'SorP'!$A$"&amp;MATCH($S6&amp;$J6,SorP!C:C,0))))</f>
        <v>FI-17</v>
      </c>
      <c r="U6" s="167"/>
      <c r="V6" s="168">
        <f ca="1">IF(C6="",NA(),MATCH($B6&amp;$C6,'Smelter Look-up'!$J:$J,0))</f>
        <v>473</v>
      </c>
      <c r="X6" s="169">
        <f t="shared" ca="1" si="1"/>
        <v>0</v>
      </c>
      <c r="AB6" s="312" t="str">
        <f t="shared" ca="1" si="2"/>
        <v>Nickel</v>
      </c>
      <c r="AC6" s="169" t="str">
        <f t="shared" ref="AC6:AC69" ca="1" si="3">B6</f>
        <v>Nickel</v>
      </c>
      <c r="AD6" s="169" t="str">
        <f t="shared" ref="AD6:AD69" ca="1" si="4">IF(C6="Smelter not listed",D6,C6)</f>
        <v>NORILSK NICKEL HARJAVALTA OY</v>
      </c>
    </row>
    <row r="7" spans="1:34" s="169" customFormat="1" ht="51">
      <c r="A7" s="196" t="s">
        <v>18799</v>
      </c>
      <c r="B7" s="302" t="str">
        <f ca="1">IF(LEN(A7)=0,"",INDEX('Smelter Look-up'!$A:$A,MATCH($A7,'Smelter Look-up'!$E:$E,0)))</f>
        <v>Copper</v>
      </c>
      <c r="C7" s="151" t="str">
        <f ca="1">IF(LEN(A7)=0,"",INDEX('Smelter Look-up'!$C:$C,MATCH($A7,'Smelter Look-up'!$E:$E,0)))</f>
        <v>Division Radomiro Tomic</v>
      </c>
      <c r="D7" s="148" t="s">
        <v>20043</v>
      </c>
      <c r="E7" s="148" t="str">
        <f ca="1">IF(ISERROR($V7),"",OFFSET('Smelter Look-up'!$D$4,$V7-4,0)&amp;"")</f>
        <v>CHILE</v>
      </c>
      <c r="F7" s="148" t="str">
        <f ca="1">IF(ISERROR($V7),"",OFFSET('Smelter Look-up'!$E$4,$V7-4,0))</f>
        <v>CID004128</v>
      </c>
      <c r="G7" s="148" t="str">
        <f ca="1">IF(C7=$X$4,"Enter smelter details",IF(ISERROR($V7),"",OFFSET('Smelter Look-up'!$F$4,$V7-4,0)))</f>
        <v>RMI</v>
      </c>
      <c r="H7" s="204">
        <f ca="1">IF(ISERROR($V7),"",OFFSET('Smelter Look-up'!$G$4,$V7-4,0))</f>
        <v>0</v>
      </c>
      <c r="I7" s="205" t="str">
        <f ca="1">IF(ISERROR($V7),"",OFFSET('Smelter Look-up'!$H$4,$V7-4,0))</f>
        <v>Calama</v>
      </c>
      <c r="J7" s="205" t="str">
        <f ca="1">IF(ISERROR($V7),"",OFFSET('Smelter Look-up'!$I$4,$V7-4,0))</f>
        <v>Antofagasta</v>
      </c>
      <c r="K7" s="149"/>
      <c r="L7" s="149"/>
      <c r="M7" s="149"/>
      <c r="N7" s="149"/>
      <c r="O7" s="149"/>
      <c r="P7" s="207"/>
      <c r="Q7" s="150" t="s">
        <v>20177</v>
      </c>
      <c r="R7" s="148" t="str">
        <f ca="1">IF(ISERROR($V7),"",OFFSET('Smelter Look-up'!$C$4,$V7-4,0)&amp;"")</f>
        <v>Division Radomiro Tomic</v>
      </c>
      <c r="S7" s="154" t="str">
        <f t="shared" ca="1" si="0"/>
        <v>CL</v>
      </c>
      <c r="T7" s="154" t="str">
        <f ca="1">IF(B7="","",IF(ISERROR(MATCH($J7,SorP!$B$1:$B$6226,0)),"",INDIRECT("'SorP'!$A$"&amp;MATCH($S7&amp;$J7,SorP!C:C,0))))</f>
        <v>CL-AN</v>
      </c>
      <c r="U7" s="167"/>
      <c r="V7" s="168">
        <f ca="1">IF(C7="",NA(),MATCH($B7&amp;$C7,'Smelter Look-up'!$J:$J,0))</f>
        <v>209</v>
      </c>
      <c r="X7" s="169">
        <f t="shared" ca="1" si="1"/>
        <v>0</v>
      </c>
      <c r="AB7" s="312" t="str">
        <f t="shared" ca="1" si="2"/>
        <v>Copper</v>
      </c>
      <c r="AC7" s="169" t="str">
        <f t="shared" ca="1" si="3"/>
        <v>Copper</v>
      </c>
      <c r="AD7" s="169" t="str">
        <f t="shared" ca="1" si="4"/>
        <v>Division Radomiro Tomic</v>
      </c>
    </row>
    <row r="8" spans="1:34" s="169" customFormat="1" ht="76.5">
      <c r="A8" s="196" t="s">
        <v>117</v>
      </c>
      <c r="B8" s="302" t="str">
        <f ca="1">IF(LEN(A8)=0,"",INDEX('Smelter Look-up'!$A:$A,MATCH($A8,'Smelter Look-up'!$E:$E,0)))</f>
        <v>Cobalt</v>
      </c>
      <c r="C8" s="151" t="str">
        <f ca="1">IF(LEN(A8)=0,"",INDEX('Smelter Look-up'!$C:$C,MATCH($A8,'Smelter Look-up'!$E:$E,0)))</f>
        <v>Glencore Nikkelverk Refinery</v>
      </c>
      <c r="D8" s="148" t="s">
        <v>115</v>
      </c>
      <c r="E8" s="148" t="str">
        <f ca="1">IF(ISERROR($V8),"",OFFSET('Smelter Look-up'!$D$4,$V8-4,0)&amp;"")</f>
        <v>NORWAY</v>
      </c>
      <c r="F8" s="148" t="str">
        <f ca="1">IF(ISERROR($V8),"",OFFSET('Smelter Look-up'!$E$4,$V8-4,0))</f>
        <v>CID003403</v>
      </c>
      <c r="G8" s="148" t="str">
        <f ca="1">IF(C8=$X$4,"Enter smelter details",IF(ISERROR($V8),"",OFFSET('Smelter Look-up'!$F$4,$V8-4,0)))</f>
        <v>RMI</v>
      </c>
      <c r="H8" s="204">
        <f ca="1">IF(ISERROR($V8),"",OFFSET('Smelter Look-up'!$G$4,$V8-4,0))</f>
        <v>0</v>
      </c>
      <c r="I8" s="205" t="str">
        <f ca="1">IF(ISERROR($V8),"",OFFSET('Smelter Look-up'!$H$4,$V8-4,0))</f>
        <v>Kristiansand</v>
      </c>
      <c r="J8" s="205" t="str">
        <f ca="1">IF(ISERROR($V8),"",OFFSET('Smelter Look-up'!$I$4,$V8-4,0))</f>
        <v>Agder</v>
      </c>
      <c r="K8" s="149"/>
      <c r="L8" s="149"/>
      <c r="M8" s="149"/>
      <c r="N8" s="149"/>
      <c r="O8" s="149"/>
      <c r="P8" s="207"/>
      <c r="Q8" s="150" t="s">
        <v>20177</v>
      </c>
      <c r="R8" s="148" t="str">
        <f ca="1">IF(ISERROR($V8),"",OFFSET('Smelter Look-up'!$C$4,$V8-4,0)&amp;"")</f>
        <v>Glencore Nikkelverk Refinery</v>
      </c>
      <c r="S8" s="154" t="str">
        <f t="shared" ca="1" si="0"/>
        <v>NO</v>
      </c>
      <c r="T8" s="154" t="str">
        <f ca="1">IF(B8="","",IF(ISERROR(MATCH($J8,SorP!$B$1:$B$6226,0)),"",INDIRECT("'SorP'!$A$"&amp;MATCH($S8&amp;$J8,SorP!C:C,0))))</f>
        <v>NO-42</v>
      </c>
      <c r="U8" s="167"/>
      <c r="V8" s="168">
        <f ca="1">IF(C8="",NA(),MATCH($B8&amp;$C8,'Smelter Look-up'!$J:$J,0))</f>
        <v>41</v>
      </c>
      <c r="X8" s="169">
        <f t="shared" ca="1" si="1"/>
        <v>0</v>
      </c>
      <c r="AB8" s="312" t="str">
        <f t="shared" ca="1" si="2"/>
        <v>Cobalt</v>
      </c>
      <c r="AC8" s="169" t="str">
        <f t="shared" ca="1" si="3"/>
        <v>Cobalt</v>
      </c>
      <c r="AD8" s="169" t="str">
        <f t="shared" ca="1" si="4"/>
        <v>Glencore Nikkelverk Refinery</v>
      </c>
    </row>
    <row r="9" spans="1:34" s="169" customFormat="1" ht="38.25">
      <c r="A9" s="196" t="s">
        <v>18756</v>
      </c>
      <c r="B9" s="302" t="str">
        <f ca="1">IF(LEN(A9)=0,"",INDEX('Smelter Look-up'!$A:$A,MATCH($A9,'Smelter Look-up'!$E:$E,0)))</f>
        <v>Copper</v>
      </c>
      <c r="C9" s="151" t="str">
        <f ca="1">IF(LEN(A9)=0,"",INDEX('Smelter Look-up'!$C:$C,MATCH($A9,'Smelter Look-up'!$E:$E,0)))</f>
        <v>Boliden Kokkola Oy</v>
      </c>
      <c r="D9" s="148" t="s">
        <v>20034</v>
      </c>
      <c r="E9" s="148" t="str">
        <f ca="1">IF(ISERROR($V9),"",OFFSET('Smelter Look-up'!$D$4,$V9-4,0)&amp;"")</f>
        <v>FINLAND</v>
      </c>
      <c r="F9" s="148" t="str">
        <f ca="1">IF(ISERROR($V9),"",OFFSET('Smelter Look-up'!$E$4,$V9-4,0))</f>
        <v>CID004218</v>
      </c>
      <c r="G9" s="148" t="str">
        <f ca="1">IF(C9=$X$4,"Enter smelter details",IF(ISERROR($V9),"",OFFSET('Smelter Look-up'!$F$4,$V9-4,0)))</f>
        <v>RMI</v>
      </c>
      <c r="H9" s="204">
        <f ca="1">IF(ISERROR($V9),"",OFFSET('Smelter Look-up'!$G$4,$V9-4,0))</f>
        <v>0</v>
      </c>
      <c r="I9" s="205" t="str">
        <f ca="1">IF(ISERROR($V9),"",OFFSET('Smelter Look-up'!$H$4,$V9-4,0))</f>
        <v>Kokkola</v>
      </c>
      <c r="J9" s="205" t="str">
        <f ca="1">IF(ISERROR($V9),"",OFFSET('Smelter Look-up'!$I$4,$V9-4,0))</f>
        <v>Keski-Pohjanmaa</v>
      </c>
      <c r="K9" s="149"/>
      <c r="L9" s="149"/>
      <c r="M9" s="149"/>
      <c r="N9" s="149"/>
      <c r="O9" s="149"/>
      <c r="P9" s="207"/>
      <c r="Q9" s="150" t="s">
        <v>20177</v>
      </c>
      <c r="R9" s="148" t="str">
        <f ca="1">IF(ISERROR($V9),"",OFFSET('Smelter Look-up'!$C$4,$V9-4,0)&amp;"")</f>
        <v>Boliden Kokkola Oy</v>
      </c>
      <c r="S9" s="154" t="str">
        <f t="shared" ca="1" si="0"/>
        <v>FI</v>
      </c>
      <c r="T9" s="154" t="str">
        <f ca="1">IF(B9="","",IF(ISERROR(MATCH($J9,SorP!$B$1:$B$6226,0)),"",INDIRECT("'SorP'!$A$"&amp;MATCH($S9&amp;$J9,SorP!C:C,0))))</f>
        <v>FI-07</v>
      </c>
      <c r="U9" s="167"/>
      <c r="V9" s="168">
        <f ca="1">IF(C9="",NA(),MATCH($B9&amp;$C9,'Smelter Look-up'!$J:$J,0))</f>
        <v>192</v>
      </c>
      <c r="X9" s="169">
        <f t="shared" ca="1" si="1"/>
        <v>0</v>
      </c>
      <c r="AB9" s="312" t="str">
        <f t="shared" ca="1" si="2"/>
        <v>Copper</v>
      </c>
      <c r="AC9" s="169" t="str">
        <f t="shared" ca="1" si="3"/>
        <v>Copper</v>
      </c>
      <c r="AD9" s="169" t="str">
        <f t="shared" ca="1" si="4"/>
        <v>Boliden Kokkola Oy</v>
      </c>
    </row>
    <row r="10" spans="1:34" s="169" customFormat="1" ht="89.25">
      <c r="A10" s="196" t="s">
        <v>18922</v>
      </c>
      <c r="B10" s="302" t="str">
        <f ca="1">IF(LEN(A10)=0,"",INDEX('Smelter Look-up'!$A:$A,MATCH($A10,'Smelter Look-up'!$E:$E,0)))</f>
        <v>Nickel</v>
      </c>
      <c r="C10" s="151" t="str">
        <f ca="1">IF(LEN(A10)=0,"",INDEX('Smelter Look-up'!$C:$C,MATCH($A10,'Smelter Look-up'!$E:$E,0)))</f>
        <v>Guangxi Yinyi Advanced Material Co., Ltd.</v>
      </c>
      <c r="D10" s="148" t="s">
        <v>123</v>
      </c>
      <c r="E10" s="148" t="str">
        <f ca="1">IF(ISERROR($V10),"",OFFSET('Smelter Look-up'!$D$4,$V10-4,0)&amp;"")</f>
        <v>CHINA</v>
      </c>
      <c r="F10" s="148" t="str">
        <f ca="1">IF(ISERROR($V10),"",OFFSET('Smelter Look-up'!$E$4,$V10-4,0))</f>
        <v>CID004395</v>
      </c>
      <c r="G10" s="148" t="str">
        <f ca="1">IF(C10=$X$4,"Enter smelter details",IF(ISERROR($V10),"",OFFSET('Smelter Look-up'!$F$4,$V10-4,0)))</f>
        <v>RMI</v>
      </c>
      <c r="H10" s="204">
        <f ca="1">IF(ISERROR($V10),"",OFFSET('Smelter Look-up'!$G$4,$V10-4,0))</f>
        <v>0</v>
      </c>
      <c r="I10" s="205" t="str">
        <f ca="1">IF(ISERROR($V10),"",OFFSET('Smelter Look-up'!$H$4,$V10-4,0))</f>
        <v>Yulin</v>
      </c>
      <c r="J10" s="205" t="str">
        <f ca="1">IF(ISERROR($V10),"",OFFSET('Smelter Look-up'!$I$4,$V10-4,0))</f>
        <v>Guangxi Zhuangzu Zizhiqu</v>
      </c>
      <c r="K10" s="149"/>
      <c r="L10" s="149"/>
      <c r="M10" s="149"/>
      <c r="N10" s="149"/>
      <c r="O10" s="149"/>
      <c r="P10" s="207"/>
      <c r="Q10" s="150" t="s">
        <v>20178</v>
      </c>
      <c r="R10" s="148" t="str">
        <f ca="1">IF(ISERROR($V10),"",OFFSET('Smelter Look-up'!$C$4,$V10-4,0)&amp;"")</f>
        <v>Guangxi Yinyi Advanced Material Co., Ltd.</v>
      </c>
      <c r="S10" s="154" t="str">
        <f t="shared" ca="1" si="0"/>
        <v>CN</v>
      </c>
      <c r="T10" s="154" t="str">
        <f ca="1">IF(B10="","",IF(ISERROR(MATCH($J10,SorP!$B$1:$B$6226,0)),"",INDIRECT("'SorP'!$A$"&amp;MATCH($S10&amp;$J10,SorP!C:C,0))))</f>
        <v>CN-GX</v>
      </c>
      <c r="U10" s="167"/>
      <c r="V10" s="168">
        <f ca="1">IF(C10="",NA(),MATCH($B10&amp;$C10,'Smelter Look-up'!$J:$J,0))</f>
        <v>441</v>
      </c>
      <c r="X10" s="169">
        <f t="shared" ca="1" si="1"/>
        <v>0</v>
      </c>
      <c r="AB10" s="312" t="str">
        <f t="shared" ca="1" si="2"/>
        <v>Nickel</v>
      </c>
      <c r="AC10" s="169" t="str">
        <f t="shared" ca="1" si="3"/>
        <v>Nickel</v>
      </c>
      <c r="AD10" s="169" t="str">
        <f t="shared" ca="1" si="4"/>
        <v>Guangxi Yinyi Advanced Material Co., Ltd.</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Ideal-Tridon Group</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Extended Mineral Reporting Template (EMRT) for the Clamp Divisions of the Ideal-Tridon Group</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Barry Nixon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bnixon@idealtridon.com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615-355-1194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Barry Nixon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bnixon@idealtridon.com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45968</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50%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https://www.idealtridon.com/mm5/graphics/00000001/literature/COR-PO-1007_Supplier_Manual_03262025.pdf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Barry Nixon</cp:lastModifiedBy>
  <cp:revision/>
  <dcterms:created xsi:type="dcterms:W3CDTF">2010-06-21T21:00:23Z</dcterms:created>
  <dcterms:modified xsi:type="dcterms:W3CDTF">2025-11-07T20:01:13Z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